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395259\Desktop\"/>
    </mc:Choice>
  </mc:AlternateContent>
  <bookViews>
    <workbookView xWindow="0" yWindow="0" windowWidth="20490" windowHeight="8115"/>
  </bookViews>
  <sheets>
    <sheet name="נספח 1 תקציב מפורט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cri1">[1]משתנים!$S$1:$U$2</definedName>
    <definedName name="_cri2">[1]משתנים!$W$1:$Y$2</definedName>
    <definedName name="_Daf1">[1]פרוטים_תבר!$E$1</definedName>
    <definedName name="_daf2">'[1]ריכוז עומס מילוות'!$J$1</definedName>
    <definedName name="_daf3">'[1]עומס מילוות'!$Q$3</definedName>
    <definedName name="_ra10">[1]באורים!$I$15:$I$18</definedName>
    <definedName name="_ra101">[1]מאזן!$C$7:$C$46</definedName>
    <definedName name="_ra102">[1]מאזן!$D$7:$D$46</definedName>
    <definedName name="_ra103">[1]מאזן!$H$7:$H$39</definedName>
    <definedName name="_ra104">[1]מאזן!$I$7:$I$39</definedName>
    <definedName name="_ra105">'[1]מקורות ושימושים'!$B$9:$B$40</definedName>
    <definedName name="_ra106">'[1]מקורות ושימושים'!$C$9:$C$40</definedName>
    <definedName name="_ra107">'[1]נספח 1'!$B$7:$B$8</definedName>
    <definedName name="_ra108">'[1]נספח 1'!$C$7:$C$8</definedName>
    <definedName name="_ra109">'[1]נספח 1'!$B$16:$B$28</definedName>
    <definedName name="_ra11">[1]באורים!#REF!</definedName>
    <definedName name="_ra110">'[1]נספח 1'!$C$16:$C$28</definedName>
    <definedName name="_ra111">[1]באורים!$E$98:$F$99</definedName>
    <definedName name="_ra112">[1]באורים!$I$98:$J$99</definedName>
    <definedName name="_ra113">[1]באורים!$H$115:$H$129</definedName>
    <definedName name="_ra114">[1]באורים!$J$115:$J$129</definedName>
    <definedName name="_ra115">[1]באורים!$K$181:$K$186</definedName>
    <definedName name="_ra116">[1]באורים!$L$163:$L$186</definedName>
    <definedName name="_ra117">[1]באורים!$H$200:$H$210</definedName>
    <definedName name="_ra118">[1]באורים!$J$200:$J$210</definedName>
    <definedName name="_ra119">[1]באורים!$H$222:$H$224</definedName>
    <definedName name="_ra12">[1]באורים!#REF!</definedName>
    <definedName name="_ra120">[1]באורים!$J$222:$J$224</definedName>
    <definedName name="_ra121">'[1]תקציב + תבר'!$D$10:$D$27</definedName>
    <definedName name="_ra122">'[1]תקציב + תבר'!$F$10:$F$27</definedName>
    <definedName name="_rag1">[1]גרף1!$C$7:$C$16</definedName>
    <definedName name="_rag2">[1]גרף1!$E$7:$E$16</definedName>
    <definedName name="_rag3">[1]גרף1!#REF!</definedName>
    <definedName name="_rag4">[1]גרף1!$C$24:$C$30</definedName>
    <definedName name="_rag5">[1]גרף1!$E$24:$E$30</definedName>
    <definedName name="_rag6">[1]גרף1!#REF!</definedName>
    <definedName name="BikoretCode">'[2]הגדרות כלליות'!$G$26</definedName>
    <definedName name="code">#REF!</definedName>
    <definedName name="DafBase">[1]גביה!$I$1</definedName>
    <definedName name="data">#REF!</definedName>
    <definedName name="grtk">[4]משתנים!$S$1:$U$2</definedName>
    <definedName name="GufMevukar">'[2]הגדרות כלליות'!$D$9</definedName>
    <definedName name="hova">#REF!</definedName>
    <definedName name="Ishur">'[2]הגדרות כלליות'!$G$30</definedName>
    <definedName name="madad">'[1]עומס מילוות'!$E$5</definedName>
    <definedName name="mazNUM1">[1]מאזן!$B$6:$B$47</definedName>
    <definedName name="mazNUM2">[1]מאזן!$G$6:$G$45</definedName>
    <definedName name="mazTitel1">[1]מאזן!$A$6:$A$47</definedName>
    <definedName name="mazTitel2">[1]מאזן!$F$6:$F$45</definedName>
    <definedName name="mmm">[5]משתנים!$H$3</definedName>
    <definedName name="mmmn">[5]משתנים!$S$1:$U$2</definedName>
    <definedName name="moaza">[6]משתנים!$B$5</definedName>
    <definedName name="MyDate">[1]משתנים!$H$2</definedName>
    <definedName name="MyLastDate">[6]משתנים!$H$3</definedName>
    <definedName name="MyMon">[1]משתנים!$I$2</definedName>
    <definedName name="myPaste">[7]פרוטים!#REF!</definedName>
    <definedName name="mywait">[1]המתן!$B$12</definedName>
    <definedName name="perutDescription">[1]משתנים!$M$1:$N$41</definedName>
    <definedName name="pkudot">[8]משתנים!$B$1:$B$44</definedName>
    <definedName name="_xlnm.Print_Area" localSheetId="0">'נספח 1 תקציב מפורט'!$A$1:$K$379</definedName>
    <definedName name="ReportPeriod">'[2]הגדרות כלליות'!$O$2</definedName>
    <definedName name="rhkuz_h">#REF!</definedName>
    <definedName name="rikuz_h">'[1]ריכוז עומס מילוות'!$H$12</definedName>
    <definedName name="rikuz_k">'[1]ריכוז עומס מילוות'!$F$12</definedName>
    <definedName name="rikuz_n">'[1]ריכוז עומס מילוות'!$E$12</definedName>
    <definedName name="rikuz_p">'[1]ריכוז עומס מילוות'!$D$12</definedName>
    <definedName name="rikuz_r">'[1]ריכוז עומס מילוות'!$G$12</definedName>
    <definedName name="rikuz_t">'[1]ריכוז עומס מילוות'!$J$12</definedName>
    <definedName name="Shana">'[2]הגדרות כלליות'!$D$11</definedName>
    <definedName name="tabar">#REF!</definedName>
    <definedName name="tabar2data">'[1]תבר 2'!$B$13:$S$37</definedName>
    <definedName name="tabar2print">'[1]תבר 2'!$B$36</definedName>
    <definedName name="tabarArea">[1]פרוטים_תבר!$B$7:$D$29</definedName>
    <definedName name="tabarNumber">[1]פרוטים_תבר!$B$7:$B$29</definedName>
    <definedName name="tabarValue">[1]פרוטים_תבר!$D$7:$D$29</definedName>
    <definedName name="tar">#REF!</definedName>
    <definedName name="TitelDoch">[1]אינדקס!$A$18</definedName>
    <definedName name="vvvv">'[9]פקודות נוספות'!$B$55:$D$1168</definedName>
    <definedName name="yosef">[10]תברים!$A$73:$L$82</definedName>
    <definedName name="zchut">#REF!</definedName>
    <definedName name="בנקים">[1]מאזן!$F$6:$F$46</definedName>
    <definedName name="גליון">[11]משתנים!$B$1:$B$44</definedName>
    <definedName name="הוצאות">#REF!</definedName>
    <definedName name="זכות">#REF!</definedName>
    <definedName name="חובה">#REF!</definedName>
    <definedName name="חודש">[1]משתנים!$B$2</definedName>
    <definedName name="חצור">[12]משתנים!$B$1</definedName>
    <definedName name="חשבון">[1]data!$D$2:$D$838</definedName>
    <definedName name="י150">#REF!</definedName>
    <definedName name="יום">[1]משתנים!$B$3</definedName>
    <definedName name="ינואר">#REF!</definedName>
    <definedName name="יתרה">[1]data!$F$2:$F$838</definedName>
    <definedName name="כוכב">[13]תברים!$A$106:$L$118</definedName>
    <definedName name="לךךחךח">[14]משתנים!$B$2:$B$56</definedName>
    <definedName name="מזכירות">#REF!</definedName>
    <definedName name="מרץ">#REF!</definedName>
    <definedName name="םש">#REF!</definedName>
    <definedName name="נממ">'[15]ריכוז עומס מילוות'!$J$1</definedName>
    <definedName name="ספר">[1]data!$A$2:$A$838</definedName>
    <definedName name="עין">[12]משתנים!$B$1</definedName>
    <definedName name="עעעע">[16]משתנים!$B$1:$B$44</definedName>
    <definedName name="פברואר">#REF!</definedName>
    <definedName name="פרוט">[1]data!$B$2:$B$838</definedName>
    <definedName name="קוד_ביצוע">#REF!</definedName>
    <definedName name="קוד_סעיף">#REF!</definedName>
    <definedName name="קוד_תבר">[1]data!$C$2:$C$838</definedName>
    <definedName name="קוד_תקציב">#REF!</definedName>
    <definedName name="רווחים">#REF!</definedName>
    <definedName name="רוני">[17]data!$F$2:$F$838</definedName>
    <definedName name="ש1">#REF!</definedName>
    <definedName name="שם">[1]data!$E$2:$E$838</definedName>
    <definedName name="שנה">[12]משתנים!$B$1</definedName>
    <definedName name="תקציב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G14" i="1" s="1"/>
  <c r="C14" i="1"/>
  <c r="D14" i="1"/>
  <c r="E14" i="1"/>
  <c r="F14" i="1"/>
  <c r="H15" i="1"/>
  <c r="H16" i="1" s="1"/>
  <c r="C16" i="1"/>
  <c r="D16" i="1"/>
  <c r="E16" i="1"/>
  <c r="F16" i="1"/>
  <c r="G16" i="1"/>
  <c r="I16" i="1"/>
  <c r="J16" i="1"/>
  <c r="H17" i="1"/>
  <c r="I17" i="1"/>
  <c r="J17" i="1" s="1"/>
  <c r="H18" i="1"/>
  <c r="H19" i="1"/>
  <c r="I19" i="1" s="1"/>
  <c r="J19" i="1" s="1"/>
  <c r="H20" i="1"/>
  <c r="I20" i="1"/>
  <c r="J20" i="1"/>
  <c r="H21" i="1"/>
  <c r="I21" i="1"/>
  <c r="J21" i="1"/>
  <c r="H22" i="1"/>
  <c r="I22" i="1" s="1"/>
  <c r="J22" i="1" s="1"/>
  <c r="H23" i="1"/>
  <c r="I23" i="1" s="1"/>
  <c r="J23" i="1" s="1"/>
  <c r="C24" i="1"/>
  <c r="D24" i="1"/>
  <c r="E24" i="1"/>
  <c r="F24" i="1"/>
  <c r="G24" i="1"/>
  <c r="G56" i="1" s="1"/>
  <c r="H25" i="1"/>
  <c r="H35" i="1" s="1"/>
  <c r="H26" i="1"/>
  <c r="I26" i="1"/>
  <c r="J26" i="1"/>
  <c r="H27" i="1"/>
  <c r="I27" i="1" s="1"/>
  <c r="J27" i="1"/>
  <c r="H28" i="1"/>
  <c r="I28" i="1"/>
  <c r="J28" i="1" s="1"/>
  <c r="H29" i="1"/>
  <c r="I29" i="1"/>
  <c r="J29" i="1"/>
  <c r="H30" i="1"/>
  <c r="I30" i="1"/>
  <c r="J30" i="1"/>
  <c r="H31" i="1"/>
  <c r="I31" i="1" s="1"/>
  <c r="J31" i="1"/>
  <c r="H32" i="1"/>
  <c r="I32" i="1"/>
  <c r="J32" i="1" s="1"/>
  <c r="H33" i="1"/>
  <c r="I33" i="1"/>
  <c r="J33" i="1" s="1"/>
  <c r="H34" i="1"/>
  <c r="I34" i="1"/>
  <c r="J34" i="1"/>
  <c r="C35" i="1"/>
  <c r="D35" i="1"/>
  <c r="E35" i="1"/>
  <c r="F35" i="1"/>
  <c r="G35" i="1"/>
  <c r="H36" i="1"/>
  <c r="H37" i="1"/>
  <c r="I37" i="1" s="1"/>
  <c r="J37" i="1" s="1"/>
  <c r="H38" i="1"/>
  <c r="I38" i="1" s="1"/>
  <c r="J38" i="1"/>
  <c r="H39" i="1"/>
  <c r="I39" i="1"/>
  <c r="J39" i="1" s="1"/>
  <c r="H40" i="1"/>
  <c r="I40" i="1" s="1"/>
  <c r="J40" i="1"/>
  <c r="H41" i="1"/>
  <c r="I41" i="1" s="1"/>
  <c r="J41" i="1" s="1"/>
  <c r="F42" i="1"/>
  <c r="H42" i="1"/>
  <c r="I42" i="1"/>
  <c r="J42" i="1" s="1"/>
  <c r="H43" i="1"/>
  <c r="I43" i="1"/>
  <c r="J43" i="1"/>
  <c r="H44" i="1"/>
  <c r="I44" i="1"/>
  <c r="J44" i="1"/>
  <c r="H45" i="1"/>
  <c r="I45" i="1" s="1"/>
  <c r="J45" i="1"/>
  <c r="H46" i="1"/>
  <c r="I46" i="1"/>
  <c r="J46" i="1" s="1"/>
  <c r="H47" i="1"/>
  <c r="I47" i="1"/>
  <c r="J47" i="1" s="1"/>
  <c r="H48" i="1"/>
  <c r="I48" i="1"/>
  <c r="J48" i="1"/>
  <c r="H49" i="1"/>
  <c r="I49" i="1" s="1"/>
  <c r="J49" i="1"/>
  <c r="H50" i="1"/>
  <c r="I50" i="1"/>
  <c r="J50" i="1" s="1"/>
  <c r="H51" i="1"/>
  <c r="I51" i="1"/>
  <c r="J51" i="1" s="1"/>
  <c r="H52" i="1"/>
  <c r="I52" i="1"/>
  <c r="J52" i="1"/>
  <c r="F53" i="1"/>
  <c r="H53" i="1" s="1"/>
  <c r="I53" i="1"/>
  <c r="J53" i="1" s="1"/>
  <c r="H54" i="1"/>
  <c r="I54" i="1" s="1"/>
  <c r="J54" i="1"/>
  <c r="C55" i="1"/>
  <c r="D55" i="1"/>
  <c r="E55" i="1"/>
  <c r="F55" i="1"/>
  <c r="F56" i="1" s="1"/>
  <c r="G55" i="1"/>
  <c r="C56" i="1"/>
  <c r="D56" i="1"/>
  <c r="H57" i="1"/>
  <c r="I57" i="1"/>
  <c r="J57" i="1" s="1"/>
  <c r="H58" i="1"/>
  <c r="I58" i="1"/>
  <c r="J58" i="1" s="1"/>
  <c r="H59" i="1"/>
  <c r="I59" i="1"/>
  <c r="J59" i="1"/>
  <c r="H60" i="1"/>
  <c r="I60" i="1" s="1"/>
  <c r="J60" i="1"/>
  <c r="H61" i="1"/>
  <c r="I61" i="1"/>
  <c r="J61" i="1" s="1"/>
  <c r="H62" i="1"/>
  <c r="I62" i="1"/>
  <c r="J62" i="1" s="1"/>
  <c r="H63" i="1"/>
  <c r="I63" i="1"/>
  <c r="J63" i="1"/>
  <c r="H64" i="1"/>
  <c r="I64" i="1" s="1"/>
  <c r="J64" i="1"/>
  <c r="H65" i="1"/>
  <c r="I65" i="1"/>
  <c r="J65" i="1" s="1"/>
  <c r="H66" i="1"/>
  <c r="I66" i="1"/>
  <c r="J66" i="1" s="1"/>
  <c r="H67" i="1"/>
  <c r="I67" i="1"/>
  <c r="J67" i="1" s="1"/>
  <c r="H68" i="1"/>
  <c r="I68" i="1" s="1"/>
  <c r="J68" i="1"/>
  <c r="H69" i="1"/>
  <c r="I69" i="1" s="1"/>
  <c r="J69" i="1" s="1"/>
  <c r="H70" i="1"/>
  <c r="I70" i="1"/>
  <c r="J70" i="1"/>
  <c r="C71" i="1"/>
  <c r="D71" i="1"/>
  <c r="E71" i="1"/>
  <c r="F71" i="1"/>
  <c r="G71" i="1"/>
  <c r="H72" i="1"/>
  <c r="I72" i="1"/>
  <c r="J72" i="1"/>
  <c r="H73" i="1"/>
  <c r="I73" i="1" s="1"/>
  <c r="J73" i="1"/>
  <c r="H74" i="1"/>
  <c r="I74" i="1"/>
  <c r="J74" i="1" s="1"/>
  <c r="H75" i="1"/>
  <c r="I75" i="1"/>
  <c r="J75" i="1" s="1"/>
  <c r="H76" i="1"/>
  <c r="I76" i="1"/>
  <c r="J76" i="1"/>
  <c r="H77" i="1"/>
  <c r="I77" i="1" s="1"/>
  <c r="J77" i="1"/>
  <c r="H78" i="1"/>
  <c r="I78" i="1"/>
  <c r="J78" i="1" s="1"/>
  <c r="H79" i="1"/>
  <c r="I79" i="1"/>
  <c r="J79" i="1"/>
  <c r="H80" i="1"/>
  <c r="I80" i="1"/>
  <c r="J80" i="1"/>
  <c r="H81" i="1"/>
  <c r="I81" i="1" s="1"/>
  <c r="J81" i="1"/>
  <c r="H82" i="1"/>
  <c r="I82" i="1"/>
  <c r="J82" i="1" s="1"/>
  <c r="H83" i="1"/>
  <c r="I83" i="1"/>
  <c r="J83" i="1" s="1"/>
  <c r="H84" i="1"/>
  <c r="I84" i="1"/>
  <c r="J84" i="1"/>
  <c r="H85" i="1"/>
  <c r="I85" i="1" s="1"/>
  <c r="J85" i="1"/>
  <c r="H86" i="1"/>
  <c r="I86" i="1"/>
  <c r="J86" i="1" s="1"/>
  <c r="H87" i="1"/>
  <c r="I87" i="1"/>
  <c r="J87" i="1" s="1"/>
  <c r="H88" i="1"/>
  <c r="I88" i="1"/>
  <c r="J88" i="1"/>
  <c r="H89" i="1"/>
  <c r="I89" i="1" s="1"/>
  <c r="J89" i="1"/>
  <c r="H90" i="1"/>
  <c r="I90" i="1"/>
  <c r="J90" i="1" s="1"/>
  <c r="H91" i="1"/>
  <c r="I91" i="1"/>
  <c r="J91" i="1" s="1"/>
  <c r="H92" i="1"/>
  <c r="I92" i="1"/>
  <c r="J92" i="1" s="1"/>
  <c r="H93" i="1"/>
  <c r="I93" i="1" s="1"/>
  <c r="J93" i="1"/>
  <c r="C94" i="1"/>
  <c r="D94" i="1"/>
  <c r="E94" i="1"/>
  <c r="F94" i="1"/>
  <c r="G94" i="1"/>
  <c r="H95" i="1"/>
  <c r="I95" i="1"/>
  <c r="H96" i="1"/>
  <c r="I96" i="1" s="1"/>
  <c r="J96" i="1" s="1"/>
  <c r="C97" i="1"/>
  <c r="D97" i="1"/>
  <c r="E97" i="1"/>
  <c r="F97" i="1"/>
  <c r="G97" i="1"/>
  <c r="H98" i="1"/>
  <c r="I98" i="1"/>
  <c r="J98" i="1" s="1"/>
  <c r="J99" i="1" s="1"/>
  <c r="C99" i="1"/>
  <c r="D99" i="1"/>
  <c r="E99" i="1"/>
  <c r="F99" i="1"/>
  <c r="G99" i="1"/>
  <c r="H99" i="1"/>
  <c r="G100" i="1"/>
  <c r="H101" i="1"/>
  <c r="H102" i="1"/>
  <c r="I102" i="1"/>
  <c r="J102" i="1"/>
  <c r="C103" i="1"/>
  <c r="D103" i="1"/>
  <c r="E103" i="1"/>
  <c r="F103" i="1"/>
  <c r="H104" i="1"/>
  <c r="H105" i="1"/>
  <c r="I105" i="1" s="1"/>
  <c r="J105" i="1" s="1"/>
  <c r="C106" i="1"/>
  <c r="D106" i="1"/>
  <c r="E106" i="1"/>
  <c r="F106" i="1"/>
  <c r="G106" i="1"/>
  <c r="H107" i="1"/>
  <c r="H109" i="1" s="1"/>
  <c r="H108" i="1"/>
  <c r="I108" i="1"/>
  <c r="J108" i="1"/>
  <c r="C109" i="1"/>
  <c r="D109" i="1"/>
  <c r="E109" i="1"/>
  <c r="F109" i="1"/>
  <c r="F110" i="1" s="1"/>
  <c r="G109" i="1"/>
  <c r="C110" i="1"/>
  <c r="H111" i="1"/>
  <c r="E112" i="1"/>
  <c r="E136" i="1" s="1"/>
  <c r="H112" i="1"/>
  <c r="I112" i="1" s="1"/>
  <c r="J112" i="1"/>
  <c r="H113" i="1"/>
  <c r="I113" i="1"/>
  <c r="J113" i="1" s="1"/>
  <c r="E114" i="1"/>
  <c r="H114" i="1"/>
  <c r="I114" i="1" s="1"/>
  <c r="J114" i="1" s="1"/>
  <c r="H115" i="1"/>
  <c r="I115" i="1" s="1"/>
  <c r="J115" i="1"/>
  <c r="H116" i="1"/>
  <c r="I116" i="1"/>
  <c r="J116" i="1" s="1"/>
  <c r="E117" i="1"/>
  <c r="H117" i="1"/>
  <c r="I117" i="1"/>
  <c r="J117" i="1" s="1"/>
  <c r="H118" i="1"/>
  <c r="I118" i="1" s="1"/>
  <c r="J118" i="1"/>
  <c r="H119" i="1"/>
  <c r="I119" i="1" s="1"/>
  <c r="J119" i="1" s="1"/>
  <c r="H120" i="1"/>
  <c r="I120" i="1" s="1"/>
  <c r="J120" i="1" s="1"/>
  <c r="H121" i="1"/>
  <c r="I121" i="1"/>
  <c r="J121" i="1" s="1"/>
  <c r="H122" i="1"/>
  <c r="I122" i="1" s="1"/>
  <c r="J122" i="1" s="1"/>
  <c r="H123" i="1"/>
  <c r="I123" i="1"/>
  <c r="J123" i="1" s="1"/>
  <c r="E124" i="1"/>
  <c r="H124" i="1"/>
  <c r="I124" i="1"/>
  <c r="J124" i="1" s="1"/>
  <c r="H125" i="1"/>
  <c r="I125" i="1" s="1"/>
  <c r="J125" i="1" s="1"/>
  <c r="H126" i="1"/>
  <c r="I126" i="1"/>
  <c r="J126" i="1"/>
  <c r="H127" i="1"/>
  <c r="I127" i="1" s="1"/>
  <c r="J127" i="1"/>
  <c r="H128" i="1"/>
  <c r="I128" i="1"/>
  <c r="J128" i="1" s="1"/>
  <c r="H129" i="1"/>
  <c r="I129" i="1"/>
  <c r="J129" i="1"/>
  <c r="H130" i="1"/>
  <c r="I130" i="1"/>
  <c r="J130" i="1"/>
  <c r="E131" i="1"/>
  <c r="H131" i="1"/>
  <c r="I131" i="1"/>
  <c r="J131" i="1"/>
  <c r="H132" i="1"/>
  <c r="I132" i="1" s="1"/>
  <c r="J132" i="1"/>
  <c r="E133" i="1"/>
  <c r="H133" i="1"/>
  <c r="I133" i="1" s="1"/>
  <c r="J133" i="1"/>
  <c r="G134" i="1"/>
  <c r="H134" i="1" s="1"/>
  <c r="I134" i="1" s="1"/>
  <c r="J134" i="1" s="1"/>
  <c r="H135" i="1"/>
  <c r="C136" i="1"/>
  <c r="D136" i="1"/>
  <c r="F136" i="1"/>
  <c r="H137" i="1"/>
  <c r="I137" i="1" s="1"/>
  <c r="J137" i="1"/>
  <c r="H138" i="1"/>
  <c r="I138" i="1"/>
  <c r="J138" i="1" s="1"/>
  <c r="H139" i="1"/>
  <c r="I139" i="1"/>
  <c r="J139" i="1" s="1"/>
  <c r="H140" i="1"/>
  <c r="I140" i="1"/>
  <c r="J140" i="1" s="1"/>
  <c r="H141" i="1"/>
  <c r="I141" i="1" s="1"/>
  <c r="J141" i="1"/>
  <c r="H142" i="1"/>
  <c r="I142" i="1" s="1"/>
  <c r="J142" i="1" s="1"/>
  <c r="H143" i="1"/>
  <c r="I143" i="1"/>
  <c r="J143" i="1"/>
  <c r="H144" i="1"/>
  <c r="I144" i="1"/>
  <c r="J144" i="1"/>
  <c r="H145" i="1"/>
  <c r="I145" i="1" s="1"/>
  <c r="J145" i="1" s="1"/>
  <c r="H146" i="1"/>
  <c r="I146" i="1"/>
  <c r="J146" i="1" s="1"/>
  <c r="H147" i="1"/>
  <c r="I147" i="1" s="1"/>
  <c r="J147" i="1" s="1"/>
  <c r="F148" i="1"/>
  <c r="H148" i="1"/>
  <c r="I148" i="1"/>
  <c r="J148" i="1" s="1"/>
  <c r="H149" i="1"/>
  <c r="I149" i="1"/>
  <c r="J149" i="1"/>
  <c r="H150" i="1"/>
  <c r="I150" i="1" s="1"/>
  <c r="J150" i="1"/>
  <c r="F151" i="1"/>
  <c r="H151" i="1"/>
  <c r="I151" i="1" s="1"/>
  <c r="J151" i="1" s="1"/>
  <c r="H152" i="1"/>
  <c r="I152" i="1" s="1"/>
  <c r="J152" i="1" s="1"/>
  <c r="H153" i="1"/>
  <c r="I153" i="1" s="1"/>
  <c r="J153" i="1"/>
  <c r="H154" i="1"/>
  <c r="I154" i="1"/>
  <c r="J154" i="1" s="1"/>
  <c r="H155" i="1"/>
  <c r="I155" i="1" s="1"/>
  <c r="J155" i="1"/>
  <c r="H156" i="1"/>
  <c r="I156" i="1" s="1"/>
  <c r="J156" i="1" s="1"/>
  <c r="H157" i="1"/>
  <c r="I157" i="1"/>
  <c r="J157" i="1"/>
  <c r="H158" i="1"/>
  <c r="I158" i="1"/>
  <c r="J158" i="1"/>
  <c r="F159" i="1"/>
  <c r="H159" i="1" s="1"/>
  <c r="I159" i="1" s="1"/>
  <c r="J159" i="1"/>
  <c r="H160" i="1"/>
  <c r="I160" i="1" s="1"/>
  <c r="J160" i="1"/>
  <c r="F161" i="1"/>
  <c r="H161" i="1"/>
  <c r="I161" i="1" s="1"/>
  <c r="J161" i="1" s="1"/>
  <c r="F162" i="1"/>
  <c r="H162" i="1" s="1"/>
  <c r="I162" i="1" s="1"/>
  <c r="J162" i="1"/>
  <c r="H163" i="1"/>
  <c r="I163" i="1" s="1"/>
  <c r="J163" i="1" s="1"/>
  <c r="F164" i="1"/>
  <c r="H164" i="1"/>
  <c r="I164" i="1"/>
  <c r="J164" i="1" s="1"/>
  <c r="H165" i="1"/>
  <c r="I165" i="1"/>
  <c r="J165" i="1"/>
  <c r="H166" i="1"/>
  <c r="I166" i="1" s="1"/>
  <c r="J166" i="1"/>
  <c r="H167" i="1"/>
  <c r="I167" i="1"/>
  <c r="J167" i="1" s="1"/>
  <c r="H168" i="1"/>
  <c r="I168" i="1"/>
  <c r="J168" i="1"/>
  <c r="H169" i="1"/>
  <c r="I169" i="1"/>
  <c r="J169" i="1"/>
  <c r="H170" i="1"/>
  <c r="I170" i="1" s="1"/>
  <c r="J170" i="1"/>
  <c r="H171" i="1"/>
  <c r="I171" i="1"/>
  <c r="J171" i="1" s="1"/>
  <c r="H172" i="1"/>
  <c r="I172" i="1"/>
  <c r="J172" i="1" s="1"/>
  <c r="H173" i="1"/>
  <c r="I173" i="1"/>
  <c r="J173" i="1"/>
  <c r="H174" i="1"/>
  <c r="I174" i="1" s="1"/>
  <c r="J174" i="1"/>
  <c r="F175" i="1"/>
  <c r="H175" i="1"/>
  <c r="I175" i="1" s="1"/>
  <c r="J175" i="1" s="1"/>
  <c r="F176" i="1"/>
  <c r="H176" i="1"/>
  <c r="I176" i="1" s="1"/>
  <c r="J176" i="1"/>
  <c r="H177" i="1"/>
  <c r="I177" i="1"/>
  <c r="J177" i="1" s="1"/>
  <c r="H178" i="1"/>
  <c r="J178" i="1"/>
  <c r="H179" i="1"/>
  <c r="I179" i="1" s="1"/>
  <c r="J179" i="1"/>
  <c r="H180" i="1"/>
  <c r="I180" i="1"/>
  <c r="J180" i="1" s="1"/>
  <c r="H181" i="1"/>
  <c r="I181" i="1"/>
  <c r="J181" i="1"/>
  <c r="F182" i="1"/>
  <c r="H182" i="1"/>
  <c r="I182" i="1"/>
  <c r="J182" i="1"/>
  <c r="H183" i="1"/>
  <c r="I183" i="1"/>
  <c r="J183" i="1"/>
  <c r="H184" i="1"/>
  <c r="I184" i="1" s="1"/>
  <c r="J184" i="1"/>
  <c r="H185" i="1"/>
  <c r="I185" i="1"/>
  <c r="J185" i="1" s="1"/>
  <c r="H186" i="1"/>
  <c r="I186" i="1"/>
  <c r="J186" i="1" s="1"/>
  <c r="H187" i="1"/>
  <c r="I187" i="1"/>
  <c r="J187" i="1"/>
  <c r="H188" i="1"/>
  <c r="I188" i="1" s="1"/>
  <c r="J188" i="1"/>
  <c r="H189" i="1"/>
  <c r="I189" i="1"/>
  <c r="J189" i="1" s="1"/>
  <c r="H190" i="1"/>
  <c r="I190" i="1"/>
  <c r="J190" i="1"/>
  <c r="H191" i="1"/>
  <c r="I191" i="1"/>
  <c r="J191" i="1"/>
  <c r="H192" i="1"/>
  <c r="I192" i="1" s="1"/>
  <c r="J192" i="1"/>
  <c r="H193" i="1"/>
  <c r="I193" i="1"/>
  <c r="J193" i="1" s="1"/>
  <c r="H194" i="1"/>
  <c r="I194" i="1"/>
  <c r="J194" i="1" s="1"/>
  <c r="H195" i="1"/>
  <c r="I195" i="1"/>
  <c r="J195" i="1"/>
  <c r="H196" i="1"/>
  <c r="I196" i="1" s="1"/>
  <c r="J196" i="1"/>
  <c r="H197" i="1"/>
  <c r="I197" i="1"/>
  <c r="J197" i="1" s="1"/>
  <c r="H198" i="1"/>
  <c r="I198" i="1"/>
  <c r="J198" i="1"/>
  <c r="H199" i="1"/>
  <c r="I199" i="1"/>
  <c r="J199" i="1"/>
  <c r="H200" i="1"/>
  <c r="I200" i="1" s="1"/>
  <c r="J200" i="1"/>
  <c r="H201" i="1"/>
  <c r="I201" i="1"/>
  <c r="J201" i="1" s="1"/>
  <c r="H202" i="1"/>
  <c r="I202" i="1"/>
  <c r="J202" i="1" s="1"/>
  <c r="H203" i="1"/>
  <c r="I203" i="1"/>
  <c r="J203" i="1"/>
  <c r="H204" i="1"/>
  <c r="I204" i="1" s="1"/>
  <c r="J204" i="1"/>
  <c r="H205" i="1"/>
  <c r="I205" i="1"/>
  <c r="J205" i="1" s="1"/>
  <c r="H206" i="1"/>
  <c r="I206" i="1"/>
  <c r="J206" i="1" s="1"/>
  <c r="H207" i="1"/>
  <c r="I207" i="1"/>
  <c r="J207" i="1" s="1"/>
  <c r="H208" i="1"/>
  <c r="I208" i="1" s="1"/>
  <c r="J208" i="1" s="1"/>
  <c r="H209" i="1"/>
  <c r="I209" i="1"/>
  <c r="J209" i="1"/>
  <c r="H210" i="1"/>
  <c r="I210" i="1"/>
  <c r="J210" i="1"/>
  <c r="H211" i="1"/>
  <c r="I211" i="1" s="1"/>
  <c r="J211" i="1" s="1"/>
  <c r="H212" i="1"/>
  <c r="I212" i="1"/>
  <c r="J212" i="1" s="1"/>
  <c r="H213" i="1"/>
  <c r="I213" i="1" s="1"/>
  <c r="J213" i="1" s="1"/>
  <c r="H214" i="1"/>
  <c r="I214" i="1"/>
  <c r="J214" i="1" s="1"/>
  <c r="H215" i="1"/>
  <c r="I215" i="1" s="1"/>
  <c r="J215" i="1"/>
  <c r="H216" i="1"/>
  <c r="I216" i="1" s="1"/>
  <c r="J216" i="1" s="1"/>
  <c r="H217" i="1"/>
  <c r="I217" i="1"/>
  <c r="J217" i="1"/>
  <c r="H218" i="1"/>
  <c r="I218" i="1"/>
  <c r="J218" i="1"/>
  <c r="H219" i="1"/>
  <c r="I219" i="1" s="1"/>
  <c r="J219" i="1" s="1"/>
  <c r="H220" i="1"/>
  <c r="I220" i="1"/>
  <c r="J220" i="1" s="1"/>
  <c r="H221" i="1"/>
  <c r="I221" i="1" s="1"/>
  <c r="J221" i="1" s="1"/>
  <c r="H222" i="1"/>
  <c r="I222" i="1"/>
  <c r="J222" i="1" s="1"/>
  <c r="G223" i="1"/>
  <c r="H223" i="1" s="1"/>
  <c r="I223" i="1"/>
  <c r="J223" i="1"/>
  <c r="G224" i="1"/>
  <c r="H224" i="1" s="1"/>
  <c r="I224" i="1"/>
  <c r="J224" i="1"/>
  <c r="H225" i="1"/>
  <c r="I225" i="1" s="1"/>
  <c r="J225" i="1" s="1"/>
  <c r="H226" i="1"/>
  <c r="I226" i="1"/>
  <c r="J226" i="1" s="1"/>
  <c r="H227" i="1"/>
  <c r="I227" i="1" s="1"/>
  <c r="J227" i="1" s="1"/>
  <c r="H228" i="1"/>
  <c r="I228" i="1"/>
  <c r="J228" i="1" s="1"/>
  <c r="H229" i="1"/>
  <c r="I229" i="1" s="1"/>
  <c r="J229" i="1"/>
  <c r="H230" i="1"/>
  <c r="I230" i="1" s="1"/>
  <c r="J230" i="1" s="1"/>
  <c r="H231" i="1"/>
  <c r="I231" i="1"/>
  <c r="J231" i="1"/>
  <c r="H232" i="1"/>
  <c r="I232" i="1"/>
  <c r="J232" i="1"/>
  <c r="H233" i="1"/>
  <c r="I233" i="1" s="1"/>
  <c r="J233" i="1" s="1"/>
  <c r="H234" i="1"/>
  <c r="I234" i="1"/>
  <c r="J234" i="1" s="1"/>
  <c r="H235" i="1"/>
  <c r="I235" i="1" s="1"/>
  <c r="J235" i="1" s="1"/>
  <c r="H236" i="1"/>
  <c r="I236" i="1"/>
  <c r="J236" i="1" s="1"/>
  <c r="H237" i="1"/>
  <c r="I237" i="1" s="1"/>
  <c r="J237" i="1"/>
  <c r="H238" i="1"/>
  <c r="I238" i="1" s="1"/>
  <c r="J238" i="1" s="1"/>
  <c r="H239" i="1"/>
  <c r="I239" i="1"/>
  <c r="J239" i="1"/>
  <c r="H240" i="1"/>
  <c r="I240" i="1"/>
  <c r="J240" i="1"/>
  <c r="H241" i="1"/>
  <c r="I241" i="1" s="1"/>
  <c r="J241" i="1" s="1"/>
  <c r="H242" i="1"/>
  <c r="I242" i="1"/>
  <c r="J242" i="1" s="1"/>
  <c r="H243" i="1"/>
  <c r="I243" i="1" s="1"/>
  <c r="J243" i="1" s="1"/>
  <c r="H244" i="1"/>
  <c r="I244" i="1"/>
  <c r="J244" i="1" s="1"/>
  <c r="H245" i="1"/>
  <c r="I245" i="1" s="1"/>
  <c r="J245" i="1"/>
  <c r="H246" i="1"/>
  <c r="I246" i="1" s="1"/>
  <c r="J246" i="1" s="1"/>
  <c r="F247" i="1"/>
  <c r="H247" i="1"/>
  <c r="I247" i="1"/>
  <c r="J247" i="1" s="1"/>
  <c r="H248" i="1"/>
  <c r="I248" i="1"/>
  <c r="J248" i="1"/>
  <c r="H249" i="1"/>
  <c r="I249" i="1"/>
  <c r="J249" i="1"/>
  <c r="H250" i="1"/>
  <c r="I250" i="1" s="1"/>
  <c r="J250" i="1"/>
  <c r="H251" i="1"/>
  <c r="I251" i="1"/>
  <c r="J251" i="1" s="1"/>
  <c r="H252" i="1"/>
  <c r="I252" i="1"/>
  <c r="J252" i="1" s="1"/>
  <c r="H253" i="1"/>
  <c r="I253" i="1"/>
  <c r="J253" i="1"/>
  <c r="H254" i="1"/>
  <c r="I254" i="1" s="1"/>
  <c r="J254" i="1"/>
  <c r="H255" i="1"/>
  <c r="I255" i="1"/>
  <c r="J255" i="1" s="1"/>
  <c r="H256" i="1"/>
  <c r="I256" i="1"/>
  <c r="J256" i="1"/>
  <c r="H257" i="1"/>
  <c r="I257" i="1"/>
  <c r="J257" i="1"/>
  <c r="H258" i="1"/>
  <c r="I258" i="1" s="1"/>
  <c r="J258" i="1"/>
  <c r="E259" i="1"/>
  <c r="E260" i="1" s="1"/>
  <c r="H259" i="1"/>
  <c r="I259" i="1" s="1"/>
  <c r="J259" i="1"/>
  <c r="C260" i="1"/>
  <c r="C261" i="1" s="1"/>
  <c r="D260" i="1"/>
  <c r="G260" i="1"/>
  <c r="H260" i="1"/>
  <c r="D261" i="1"/>
  <c r="H262" i="1"/>
  <c r="I262" i="1" s="1"/>
  <c r="H263" i="1"/>
  <c r="I263" i="1"/>
  <c r="J263" i="1"/>
  <c r="H264" i="1"/>
  <c r="I264" i="1"/>
  <c r="J264" i="1"/>
  <c r="H265" i="1"/>
  <c r="I265" i="1" s="1"/>
  <c r="J265" i="1" s="1"/>
  <c r="H266" i="1"/>
  <c r="I266" i="1"/>
  <c r="J266" i="1" s="1"/>
  <c r="H267" i="1"/>
  <c r="I267" i="1" s="1"/>
  <c r="J267" i="1" s="1"/>
  <c r="H268" i="1"/>
  <c r="I268" i="1"/>
  <c r="J268" i="1" s="1"/>
  <c r="H269" i="1"/>
  <c r="I269" i="1" s="1"/>
  <c r="J269" i="1"/>
  <c r="H270" i="1"/>
  <c r="I270" i="1" s="1"/>
  <c r="J270" i="1" s="1"/>
  <c r="G271" i="1"/>
  <c r="G273" i="1" s="1"/>
  <c r="H271" i="1"/>
  <c r="I271" i="1"/>
  <c r="J271" i="1" s="1"/>
  <c r="H272" i="1"/>
  <c r="I272" i="1"/>
  <c r="J272" i="1"/>
  <c r="C273" i="1"/>
  <c r="D273" i="1"/>
  <c r="D322" i="1" s="1"/>
  <c r="E273" i="1"/>
  <c r="F273" i="1"/>
  <c r="H273" i="1"/>
  <c r="H274" i="1"/>
  <c r="I274" i="1"/>
  <c r="J274" i="1" s="1"/>
  <c r="H275" i="1"/>
  <c r="H276" i="1"/>
  <c r="I276" i="1" s="1"/>
  <c r="J276" i="1" s="1"/>
  <c r="H277" i="1"/>
  <c r="I277" i="1"/>
  <c r="J277" i="1"/>
  <c r="H278" i="1"/>
  <c r="I278" i="1"/>
  <c r="J278" i="1"/>
  <c r="H279" i="1"/>
  <c r="I279" i="1" s="1"/>
  <c r="J279" i="1" s="1"/>
  <c r="H280" i="1"/>
  <c r="I280" i="1"/>
  <c r="J280" i="1" s="1"/>
  <c r="H281" i="1"/>
  <c r="I281" i="1" s="1"/>
  <c r="J281" i="1" s="1"/>
  <c r="H282" i="1"/>
  <c r="I282" i="1"/>
  <c r="J282" i="1" s="1"/>
  <c r="H283" i="1"/>
  <c r="I283" i="1" s="1"/>
  <c r="J283" i="1"/>
  <c r="H284" i="1"/>
  <c r="I284" i="1" s="1"/>
  <c r="J284" i="1" s="1"/>
  <c r="H285" i="1"/>
  <c r="I285" i="1"/>
  <c r="J285" i="1"/>
  <c r="H286" i="1"/>
  <c r="I286" i="1"/>
  <c r="J286" i="1"/>
  <c r="H287" i="1"/>
  <c r="I287" i="1" s="1"/>
  <c r="J287" i="1" s="1"/>
  <c r="H288" i="1"/>
  <c r="I288" i="1"/>
  <c r="J288" i="1" s="1"/>
  <c r="H289" i="1"/>
  <c r="I289" i="1" s="1"/>
  <c r="J289" i="1" s="1"/>
  <c r="H290" i="1"/>
  <c r="I290" i="1"/>
  <c r="J290" i="1" s="1"/>
  <c r="H291" i="1"/>
  <c r="I291" i="1" s="1"/>
  <c r="J291" i="1"/>
  <c r="H292" i="1"/>
  <c r="I292" i="1" s="1"/>
  <c r="J292" i="1" s="1"/>
  <c r="H293" i="1"/>
  <c r="I293" i="1"/>
  <c r="J293" i="1"/>
  <c r="H294" i="1"/>
  <c r="I294" i="1"/>
  <c r="J294" i="1"/>
  <c r="H295" i="1"/>
  <c r="I295" i="1" s="1"/>
  <c r="J295" i="1" s="1"/>
  <c r="H296" i="1"/>
  <c r="I296" i="1"/>
  <c r="J296" i="1" s="1"/>
  <c r="H297" i="1"/>
  <c r="I297" i="1" s="1"/>
  <c r="J297" i="1" s="1"/>
  <c r="H298" i="1"/>
  <c r="I298" i="1"/>
  <c r="J298" i="1" s="1"/>
  <c r="H299" i="1"/>
  <c r="I299" i="1" s="1"/>
  <c r="J299" i="1"/>
  <c r="H300" i="1"/>
  <c r="I300" i="1" s="1"/>
  <c r="J300" i="1" s="1"/>
  <c r="H301" i="1"/>
  <c r="I301" i="1"/>
  <c r="J301" i="1"/>
  <c r="H302" i="1"/>
  <c r="I302" i="1"/>
  <c r="J302" i="1"/>
  <c r="H303" i="1"/>
  <c r="I303" i="1" s="1"/>
  <c r="J303" i="1" s="1"/>
  <c r="H304" i="1"/>
  <c r="I304" i="1"/>
  <c r="J304" i="1" s="1"/>
  <c r="H305" i="1"/>
  <c r="I305" i="1" s="1"/>
  <c r="J305" i="1" s="1"/>
  <c r="H306" i="1"/>
  <c r="I306" i="1"/>
  <c r="J306" i="1" s="1"/>
  <c r="H307" i="1"/>
  <c r="I307" i="1" s="1"/>
  <c r="J307" i="1"/>
  <c r="H308" i="1"/>
  <c r="I308" i="1" s="1"/>
  <c r="J308" i="1" s="1"/>
  <c r="H309" i="1"/>
  <c r="I309" i="1"/>
  <c r="J309" i="1"/>
  <c r="H310" i="1"/>
  <c r="I310" i="1"/>
  <c r="J310" i="1"/>
  <c r="H311" i="1"/>
  <c r="I311" i="1" s="1"/>
  <c r="J311" i="1" s="1"/>
  <c r="H312" i="1"/>
  <c r="I312" i="1"/>
  <c r="J312" i="1" s="1"/>
  <c r="H313" i="1"/>
  <c r="I313" i="1" s="1"/>
  <c r="J313" i="1" s="1"/>
  <c r="F314" i="1"/>
  <c r="H314" i="1"/>
  <c r="I314" i="1" s="1"/>
  <c r="J314" i="1" s="1"/>
  <c r="H315" i="1"/>
  <c r="I315" i="1"/>
  <c r="J315" i="1" s="1"/>
  <c r="H316" i="1"/>
  <c r="I316" i="1" s="1"/>
  <c r="J316" i="1"/>
  <c r="H317" i="1"/>
  <c r="I317" i="1" s="1"/>
  <c r="J317" i="1" s="1"/>
  <c r="H318" i="1"/>
  <c r="I318" i="1"/>
  <c r="J318" i="1"/>
  <c r="G319" i="1"/>
  <c r="H319" i="1"/>
  <c r="I319" i="1"/>
  <c r="J319" i="1"/>
  <c r="H320" i="1"/>
  <c r="I320" i="1"/>
  <c r="J320" i="1"/>
  <c r="C321" i="1"/>
  <c r="C322" i="1" s="1"/>
  <c r="D321" i="1"/>
  <c r="E321" i="1"/>
  <c r="F321" i="1"/>
  <c r="F322" i="1" s="1"/>
  <c r="G321" i="1"/>
  <c r="G322" i="1" s="1"/>
  <c r="E322" i="1"/>
  <c r="E323" i="1"/>
  <c r="H323" i="1"/>
  <c r="I323" i="1"/>
  <c r="J323" i="1"/>
  <c r="H324" i="1"/>
  <c r="I324" i="1" s="1"/>
  <c r="J324" i="1"/>
  <c r="I325" i="1"/>
  <c r="J325" i="1"/>
  <c r="C326" i="1"/>
  <c r="D326" i="1"/>
  <c r="E326" i="1"/>
  <c r="E364" i="1" s="1"/>
  <c r="F326" i="1"/>
  <c r="F364" i="1" s="1"/>
  <c r="G326" i="1"/>
  <c r="H326" i="1"/>
  <c r="I326" i="1"/>
  <c r="J326" i="1"/>
  <c r="H327" i="1"/>
  <c r="I327" i="1"/>
  <c r="J327" i="1"/>
  <c r="H328" i="1"/>
  <c r="I328" i="1" s="1"/>
  <c r="J328" i="1" s="1"/>
  <c r="H329" i="1"/>
  <c r="I329" i="1"/>
  <c r="J329" i="1" s="1"/>
  <c r="H330" i="1"/>
  <c r="I330" i="1" s="1"/>
  <c r="J330" i="1" s="1"/>
  <c r="H331" i="1"/>
  <c r="I331" i="1"/>
  <c r="J331" i="1" s="1"/>
  <c r="H332" i="1"/>
  <c r="I332" i="1" s="1"/>
  <c r="J332" i="1"/>
  <c r="H333" i="1"/>
  <c r="I333" i="1" s="1"/>
  <c r="J333" i="1" s="1"/>
  <c r="H334" i="1"/>
  <c r="I334" i="1"/>
  <c r="J334" i="1"/>
  <c r="H335" i="1"/>
  <c r="I335" i="1"/>
  <c r="J335" i="1"/>
  <c r="H336" i="1"/>
  <c r="I336" i="1" s="1"/>
  <c r="J336" i="1" s="1"/>
  <c r="H337" i="1"/>
  <c r="I337" i="1"/>
  <c r="J337" i="1" s="1"/>
  <c r="H338" i="1"/>
  <c r="I338" i="1" s="1"/>
  <c r="J338" i="1" s="1"/>
  <c r="H339" i="1"/>
  <c r="I339" i="1"/>
  <c r="J339" i="1" s="1"/>
  <c r="H340" i="1"/>
  <c r="I340" i="1" s="1"/>
  <c r="J340" i="1"/>
  <c r="H341" i="1"/>
  <c r="I341" i="1" s="1"/>
  <c r="J341" i="1" s="1"/>
  <c r="H342" i="1"/>
  <c r="I342" i="1"/>
  <c r="J342" i="1"/>
  <c r="H343" i="1"/>
  <c r="I343" i="1"/>
  <c r="J343" i="1"/>
  <c r="H344" i="1"/>
  <c r="I344" i="1" s="1"/>
  <c r="J344" i="1" s="1"/>
  <c r="H345" i="1"/>
  <c r="I345" i="1"/>
  <c r="J345" i="1" s="1"/>
  <c r="H346" i="1"/>
  <c r="I346" i="1" s="1"/>
  <c r="J346" i="1" s="1"/>
  <c r="H347" i="1"/>
  <c r="I347" i="1"/>
  <c r="J347" i="1" s="1"/>
  <c r="H348" i="1"/>
  <c r="I348" i="1" s="1"/>
  <c r="J348" i="1"/>
  <c r="H349" i="1"/>
  <c r="I349" i="1" s="1"/>
  <c r="J349" i="1" s="1"/>
  <c r="H350" i="1"/>
  <c r="I350" i="1"/>
  <c r="J350" i="1"/>
  <c r="H351" i="1"/>
  <c r="I351" i="1"/>
  <c r="J351" i="1"/>
  <c r="H352" i="1"/>
  <c r="I352" i="1" s="1"/>
  <c r="J352" i="1" s="1"/>
  <c r="H353" i="1"/>
  <c r="I353" i="1"/>
  <c r="J353" i="1" s="1"/>
  <c r="H354" i="1"/>
  <c r="I354" i="1" s="1"/>
  <c r="J354" i="1" s="1"/>
  <c r="H355" i="1"/>
  <c r="I355" i="1"/>
  <c r="J355" i="1" s="1"/>
  <c r="H356" i="1"/>
  <c r="I356" i="1" s="1"/>
  <c r="J356" i="1"/>
  <c r="H357" i="1"/>
  <c r="I357" i="1" s="1"/>
  <c r="J357" i="1" s="1"/>
  <c r="H358" i="1"/>
  <c r="I358" i="1"/>
  <c r="J358" i="1"/>
  <c r="H359" i="1"/>
  <c r="I359" i="1"/>
  <c r="J359" i="1"/>
  <c r="H360" i="1"/>
  <c r="I360" i="1" s="1"/>
  <c r="J360" i="1" s="1"/>
  <c r="H361" i="1"/>
  <c r="I361" i="1"/>
  <c r="J361" i="1" s="1"/>
  <c r="H362" i="1"/>
  <c r="I362" i="1" s="1"/>
  <c r="J362" i="1" s="1"/>
  <c r="C363" i="1"/>
  <c r="D363" i="1"/>
  <c r="E363" i="1"/>
  <c r="F363" i="1"/>
  <c r="G363" i="1"/>
  <c r="H363" i="1"/>
  <c r="C364" i="1"/>
  <c r="D364" i="1"/>
  <c r="G364" i="1"/>
  <c r="H364" i="1"/>
  <c r="G366" i="1"/>
  <c r="H366" i="1"/>
  <c r="I366" i="1"/>
  <c r="J366" i="1"/>
  <c r="H367" i="1"/>
  <c r="J367" i="1"/>
  <c r="J369" i="1" s="1"/>
  <c r="H368" i="1"/>
  <c r="J368" i="1"/>
  <c r="C369" i="1"/>
  <c r="D369" i="1"/>
  <c r="E369" i="1"/>
  <c r="F369" i="1"/>
  <c r="G369" i="1"/>
  <c r="H369" i="1"/>
  <c r="I369" i="1"/>
  <c r="H370" i="1"/>
  <c r="I370" i="1"/>
  <c r="J370" i="1" s="1"/>
  <c r="H371" i="1"/>
  <c r="I371" i="1" s="1"/>
  <c r="J371" i="1"/>
  <c r="H372" i="1"/>
  <c r="I372" i="1" s="1"/>
  <c r="C373" i="1"/>
  <c r="D373" i="1"/>
  <c r="E373" i="1"/>
  <c r="F373" i="1"/>
  <c r="G373" i="1"/>
  <c r="G374" i="1"/>
  <c r="H374" i="1"/>
  <c r="H375" i="1" s="1"/>
  <c r="I374" i="1"/>
  <c r="J374" i="1" s="1"/>
  <c r="J375" i="1" s="1"/>
  <c r="C375" i="1"/>
  <c r="D375" i="1"/>
  <c r="E375" i="1"/>
  <c r="F375" i="1"/>
  <c r="G375" i="1"/>
  <c r="H376" i="1"/>
  <c r="I376" i="1"/>
  <c r="J376" i="1" s="1"/>
  <c r="J377" i="1" s="1"/>
  <c r="C377" i="1"/>
  <c r="D377" i="1"/>
  <c r="D378" i="1" s="1"/>
  <c r="E377" i="1"/>
  <c r="F377" i="1"/>
  <c r="F380" i="1" s="1"/>
  <c r="G377" i="1"/>
  <c r="H377" i="1"/>
  <c r="I377" i="1"/>
  <c r="E378" i="1" l="1"/>
  <c r="J363" i="1"/>
  <c r="J364" i="1" s="1"/>
  <c r="J373" i="1"/>
  <c r="I363" i="1"/>
  <c r="I364" i="1" s="1"/>
  <c r="J372" i="1"/>
  <c r="I373" i="1"/>
  <c r="J262" i="1"/>
  <c r="J273" i="1" s="1"/>
  <c r="I273" i="1"/>
  <c r="F379" i="1"/>
  <c r="F378" i="1"/>
  <c r="J260" i="1"/>
  <c r="J71" i="1"/>
  <c r="C378" i="1"/>
  <c r="C379" i="1" s="1"/>
  <c r="I111" i="1"/>
  <c r="H136" i="1"/>
  <c r="H261" i="1" s="1"/>
  <c r="H373" i="1"/>
  <c r="H378" i="1" s="1"/>
  <c r="G136" i="1"/>
  <c r="G261" i="1" s="1"/>
  <c r="G378" i="1" s="1"/>
  <c r="I104" i="1"/>
  <c r="H106" i="1"/>
  <c r="H97" i="1"/>
  <c r="J95" i="1"/>
  <c r="J97" i="1" s="1"/>
  <c r="I97" i="1"/>
  <c r="I36" i="1"/>
  <c r="H55" i="1"/>
  <c r="H56" i="1" s="1"/>
  <c r="H10" i="1"/>
  <c r="I375" i="1"/>
  <c r="I275" i="1"/>
  <c r="J275" i="1" s="1"/>
  <c r="J321" i="1" s="1"/>
  <c r="J322" i="1" s="1"/>
  <c r="H321" i="1"/>
  <c r="H322" i="1" s="1"/>
  <c r="F260" i="1"/>
  <c r="F261" i="1" s="1"/>
  <c r="H100" i="1"/>
  <c r="G103" i="1"/>
  <c r="G110" i="1" s="1"/>
  <c r="J94" i="1"/>
  <c r="I71" i="1"/>
  <c r="H71" i="1"/>
  <c r="E56" i="1"/>
  <c r="E110" i="1" s="1"/>
  <c r="E379" i="1" s="1"/>
  <c r="I18" i="1"/>
  <c r="H24" i="1"/>
  <c r="E261" i="1"/>
  <c r="M205" i="1"/>
  <c r="M206" i="1" s="1"/>
  <c r="M207" i="1" s="1"/>
  <c r="I260" i="1"/>
  <c r="I107" i="1"/>
  <c r="I99" i="1"/>
  <c r="H94" i="1"/>
  <c r="I25" i="1"/>
  <c r="D110" i="1"/>
  <c r="D379" i="1" s="1"/>
  <c r="I94" i="1"/>
  <c r="J18" i="1" l="1"/>
  <c r="J24" i="1" s="1"/>
  <c r="I24" i="1"/>
  <c r="G379" i="1"/>
  <c r="I55" i="1"/>
  <c r="J36" i="1"/>
  <c r="J55" i="1" s="1"/>
  <c r="J56" i="1" s="1"/>
  <c r="I136" i="1"/>
  <c r="J111" i="1"/>
  <c r="J136" i="1" s="1"/>
  <c r="J261" i="1" s="1"/>
  <c r="J378" i="1" s="1"/>
  <c r="J107" i="1"/>
  <c r="J109" i="1" s="1"/>
  <c r="I109" i="1"/>
  <c r="I321" i="1"/>
  <c r="I322" i="1" s="1"/>
  <c r="I378" i="1" s="1"/>
  <c r="H103" i="1"/>
  <c r="I100" i="1"/>
  <c r="J104" i="1"/>
  <c r="J106" i="1" s="1"/>
  <c r="I106" i="1"/>
  <c r="J25" i="1"/>
  <c r="J35" i="1" s="1"/>
  <c r="I35" i="1"/>
  <c r="I261" i="1"/>
  <c r="H14" i="1"/>
  <c r="H110" i="1" s="1"/>
  <c r="H379" i="1" s="1"/>
  <c r="I10" i="1"/>
  <c r="I103" i="1" l="1"/>
  <c r="I110" i="1" s="1"/>
  <c r="I379" i="1" s="1"/>
  <c r="J100" i="1"/>
  <c r="J103" i="1" s="1"/>
  <c r="J10" i="1"/>
  <c r="J14" i="1" s="1"/>
  <c r="J110" i="1" s="1"/>
  <c r="J379" i="1" s="1"/>
  <c r="I14" i="1"/>
  <c r="I56" i="1"/>
</calcChain>
</file>

<file path=xl/sharedStrings.xml><?xml version="1.0" encoding="utf-8"?>
<sst xmlns="http://schemas.openxmlformats.org/spreadsheetml/2006/main" count="769" uniqueCount="733">
  <si>
    <t xml:space="preserve">גרעון </t>
  </si>
  <si>
    <t xml:space="preserve">. </t>
  </si>
  <si>
    <t xml:space="preserve"> סה"כ הוצאות </t>
  </si>
  <si>
    <t xml:space="preserve"> סה"כ הנחות בארנונה </t>
  </si>
  <si>
    <t xml:space="preserve">הנחות ארנונה לזכאים </t>
  </si>
  <si>
    <t>1.995000.860</t>
  </si>
  <si>
    <t xml:space="preserve"> סה"כ העברות והוצאות חד פעמי</t>
  </si>
  <si>
    <t>תביעה משטרה</t>
  </si>
  <si>
    <t xml:space="preserve">הוצ' מיוחדות בלתי נצפות </t>
  </si>
  <si>
    <t>1.994000.980</t>
  </si>
  <si>
    <t xml:space="preserve"> סה"כ הוצאות מימון </t>
  </si>
  <si>
    <t xml:space="preserve">הוצ.מימון-רבית משיכות יתר </t>
  </si>
  <si>
    <t>1.632000.620</t>
  </si>
  <si>
    <t xml:space="preserve">עמלות והוצאות בנקאיות </t>
  </si>
  <si>
    <t>1.631000.610</t>
  </si>
  <si>
    <t xml:space="preserve">הנחות ארנונה-תשלום מראש </t>
  </si>
  <si>
    <t>1.632000.690</t>
  </si>
  <si>
    <t xml:space="preserve"> סה"כ פרעון מלוות אחרות </t>
  </si>
  <si>
    <t>תחזית 2021 מקורית לפי דוח מבוקר - 262</t>
  </si>
  <si>
    <t xml:space="preserve">מלוות לפרעון עצמי הצמדה </t>
  </si>
  <si>
    <t>1.648000.693</t>
  </si>
  <si>
    <t>תחזית 2020 מקורית לפי דוח מבוקר  - 355</t>
  </si>
  <si>
    <t xml:space="preserve">מלוות לפרעון עצמי ריבית </t>
  </si>
  <si>
    <t>1.648000.692</t>
  </si>
  <si>
    <t xml:space="preserve">יש להחזיר את ההלוואות במסגרת תוכנית ההבראה החל מ- 2020 - החזר הלוואה נוסף של 500 לשנה </t>
  </si>
  <si>
    <t xml:space="preserve">מלוות לפרעון עצמי קרן </t>
  </si>
  <si>
    <t>1.648000.691</t>
  </si>
  <si>
    <t xml:space="preserve"> סה"כ רווחה </t>
  </si>
  <si>
    <t xml:space="preserve"> סה"כ פעולות רווחה </t>
  </si>
  <si>
    <t xml:space="preserve">שרותים לעולים-תמיכות רווח </t>
  </si>
  <si>
    <t>1.849000.840</t>
  </si>
  <si>
    <t xml:space="preserve">התנדבות-השתתפות ותרומות </t>
  </si>
  <si>
    <t>1.848300.810</t>
  </si>
  <si>
    <t xml:space="preserve">סמים - תמיכות רווחה </t>
  </si>
  <si>
    <t>1.847300.840</t>
  </si>
  <si>
    <t xml:space="preserve">טיפול בחבורות רחוב-תמיכות </t>
  </si>
  <si>
    <t>1.847100.840</t>
  </si>
  <si>
    <t xml:space="preserve">נכים-שיקום במפעלי תעסוקה </t>
  </si>
  <si>
    <t>1.846800.840</t>
  </si>
  <si>
    <t xml:space="preserve">נכים-טיפול בקהילה-תמיכות </t>
  </si>
  <si>
    <t>1.846700.840</t>
  </si>
  <si>
    <t xml:space="preserve">נכים-אחז.במסגרות יום-תמיכ </t>
  </si>
  <si>
    <t>1.846600.840</t>
  </si>
  <si>
    <t xml:space="preserve">נכים-שיקום במוסדות-תמיכות </t>
  </si>
  <si>
    <t>1.846500.840</t>
  </si>
  <si>
    <t xml:space="preserve">מפעלי תעסוקה לעיוורים-תמי </t>
  </si>
  <si>
    <t>1.846400.840</t>
  </si>
  <si>
    <t xml:space="preserve">טיפול בעיוור בקהילה-תמיכה </t>
  </si>
  <si>
    <t>1.846300.840</t>
  </si>
  <si>
    <t xml:space="preserve">שרותים למפגר-קהילתי-תמיכו </t>
  </si>
  <si>
    <t>1.845300.840</t>
  </si>
  <si>
    <t xml:space="preserve">סידור מפגרים במסגרות יום </t>
  </si>
  <si>
    <t>1.845200.840</t>
  </si>
  <si>
    <t xml:space="preserve">סידור מפגרים במוסדות-תמיכ </t>
  </si>
  <si>
    <t>1.845100.840</t>
  </si>
  <si>
    <t xml:space="preserve">מרכז יום לקשיש-הוצ.שונות </t>
  </si>
  <si>
    <t>1.844500.980</t>
  </si>
  <si>
    <t xml:space="preserve">תעסוקה ומרכז יום-תמיכות </t>
  </si>
  <si>
    <t>1.844500.840</t>
  </si>
  <si>
    <t xml:space="preserve">תעסוקה מ.לקשיש-חמרי ניקיו </t>
  </si>
  <si>
    <t>1.844500.433</t>
  </si>
  <si>
    <t xml:space="preserve">מרכז יום לקשיש חשמל </t>
  </si>
  <si>
    <t>1.844500.431</t>
  </si>
  <si>
    <t xml:space="preserve">שרותים לזקן-קהילתי-תמיכות </t>
  </si>
  <si>
    <t>1.844400.840</t>
  </si>
  <si>
    <t xml:space="preserve">שרותים לזקן-קהילתי חשמל </t>
  </si>
  <si>
    <t>1.844400.431</t>
  </si>
  <si>
    <t xml:space="preserve">מועדון לזקן </t>
  </si>
  <si>
    <t>1.844301.840</t>
  </si>
  <si>
    <t xml:space="preserve">שרותים לזקן-מוסדי-ת.רווחה </t>
  </si>
  <si>
    <t>1.844300.840</t>
  </si>
  <si>
    <t xml:space="preserve">אחז.ילדים במעונ.יום-תמיכה </t>
  </si>
  <si>
    <t>1.843900.840</t>
  </si>
  <si>
    <t xml:space="preserve">אחזקת ילדים בפנימיות-תמיכ </t>
  </si>
  <si>
    <t>1.843800.840</t>
  </si>
  <si>
    <t xml:space="preserve">פעולות קהילתיות-תמיכ.רווח </t>
  </si>
  <si>
    <t>1.843500.840</t>
  </si>
  <si>
    <t xml:space="preserve">שרותים לילד ולנוער-הקצבות </t>
  </si>
  <si>
    <t>1.843000.820</t>
  </si>
  <si>
    <t xml:space="preserve">הדרכת משפחות-תמיכות משפחה </t>
  </si>
  <si>
    <t>1.842400.840</t>
  </si>
  <si>
    <t xml:space="preserve">צרכים מיוחדים-תמיכ.רווחה </t>
  </si>
  <si>
    <t>1.842200.840</t>
  </si>
  <si>
    <t>רווחת הפרט והמשפחה תמיכות</t>
  </si>
  <si>
    <t>1.842000.840</t>
  </si>
  <si>
    <t>מינהל הרווחה</t>
  </si>
  <si>
    <t>1.841000.840</t>
  </si>
  <si>
    <t xml:space="preserve">מינהל הרווחה-הוצ.שונות </t>
  </si>
  <si>
    <t>1.841000.780</t>
  </si>
  <si>
    <t xml:space="preserve">מינהל הרווחה-עבוד.קבלניות </t>
  </si>
  <si>
    <t>1.841000.750</t>
  </si>
  <si>
    <t xml:space="preserve">מינהל הרווחה-מיכון </t>
  </si>
  <si>
    <t>1.841000.570</t>
  </si>
  <si>
    <t xml:space="preserve">מינהל הרווחה-הוצ.משרדיות </t>
  </si>
  <si>
    <t>1.841000.560</t>
  </si>
  <si>
    <t xml:space="preserve">מינהל הרווחה-תקשורת </t>
  </si>
  <si>
    <t>1.841000.540</t>
  </si>
  <si>
    <t xml:space="preserve">מינהל הרווחה-אירוח וכיבוד </t>
  </si>
  <si>
    <t>1.841000.511</t>
  </si>
  <si>
    <t xml:space="preserve">מינהל הרווחה-חומרי ניקיון </t>
  </si>
  <si>
    <t>1.841000.433</t>
  </si>
  <si>
    <t xml:space="preserve"> סה"כ שכר עובדי רווחה </t>
  </si>
  <si>
    <t xml:space="preserve">מרכז יום לקשיש שכר </t>
  </si>
  <si>
    <t>1.844500.110</t>
  </si>
  <si>
    <t xml:space="preserve">מינהל הרווחה-משכורת </t>
  </si>
  <si>
    <t>1.841000.110</t>
  </si>
  <si>
    <t xml:space="preserve"> סה"כ חינוך </t>
  </si>
  <si>
    <t xml:space="preserve"> סה"כ פעולות חינוך </t>
  </si>
  <si>
    <t xml:space="preserve">פקדות נוספות </t>
  </si>
  <si>
    <t>האם צריך לבטל ? כן</t>
  </si>
  <si>
    <t xml:space="preserve">מילגות לסטודנטים </t>
  </si>
  <si>
    <t>1.816800.850</t>
  </si>
  <si>
    <t>תוכנית למידה 75</t>
  </si>
  <si>
    <t xml:space="preserve">תגבור והעשרה </t>
  </si>
  <si>
    <t>1.817900.782</t>
  </si>
  <si>
    <t xml:space="preserve">זהירות בדרכים </t>
  </si>
  <si>
    <t>1.817900.781</t>
  </si>
  <si>
    <t xml:space="preserve">שרותים אחרים-הוצ.שונות </t>
  </si>
  <si>
    <t>1.817900.780</t>
  </si>
  <si>
    <t xml:space="preserve">הסעות תלמידים ח.מיוחד </t>
  </si>
  <si>
    <t>1.817801.710</t>
  </si>
  <si>
    <t xml:space="preserve">הסעות תלמידים-הסע.קבלניות </t>
  </si>
  <si>
    <t>1.817800.710</t>
  </si>
  <si>
    <t>קבסים הוצאות שונות</t>
  </si>
  <si>
    <t>1.81770.780</t>
  </si>
  <si>
    <t xml:space="preserve">רווחה חינוכית-הוצ.שונות </t>
  </si>
  <si>
    <t>1.817600.780</t>
  </si>
  <si>
    <t xml:space="preserve">בטוח תלמידים_-_ביטוח </t>
  </si>
  <si>
    <t>1.817500.441</t>
  </si>
  <si>
    <t xml:space="preserve">שרות פסיכ.חינוכי-הוצ.שונו </t>
  </si>
  <si>
    <t>1.817300.780</t>
  </si>
  <si>
    <t xml:space="preserve">שרות פסיכולוגי - תקשורת </t>
  </si>
  <si>
    <t>1.817300.540</t>
  </si>
  <si>
    <t xml:space="preserve">קב"ט מוסדות חינוך-תקשורת </t>
  </si>
  <si>
    <t>1.817100.540</t>
  </si>
  <si>
    <t>בתי"ס על יסודי-אג"ח</t>
  </si>
  <si>
    <t>1.815200.780</t>
  </si>
  <si>
    <t xml:space="preserve">בתי"ס של הקיץ </t>
  </si>
  <si>
    <t>1.813800.750</t>
  </si>
  <si>
    <t>חינוך מיוחד-אג"ח</t>
  </si>
  <si>
    <t>1.813300.780</t>
  </si>
  <si>
    <t xml:space="preserve">בי"ס שדות-השתתפויות </t>
  </si>
  <si>
    <t>1.813201.810</t>
  </si>
  <si>
    <t xml:space="preserve">בי"ס שדות-הוצ.שונות </t>
  </si>
  <si>
    <t>1.813201.780</t>
  </si>
  <si>
    <t xml:space="preserve">בי"ס שדות-עבודות קבלניות </t>
  </si>
  <si>
    <t>1.813201.750</t>
  </si>
  <si>
    <t xml:space="preserve">בי"ס שדות-כלים וציוד </t>
  </si>
  <si>
    <t>1.813201.740</t>
  </si>
  <si>
    <t xml:space="preserve">בי"ס שדות_-_חומרים </t>
  </si>
  <si>
    <t>1.813201.720</t>
  </si>
  <si>
    <t xml:space="preserve">בי"ס שדות-חשמל ומים </t>
  </si>
  <si>
    <t>1.813201.430</t>
  </si>
  <si>
    <t xml:space="preserve">בי"ס רמב"ם-השתתפויות </t>
  </si>
  <si>
    <t>1.813200.810</t>
  </si>
  <si>
    <t xml:space="preserve">בי"ס רמב"ם-הוצ.שונות </t>
  </si>
  <si>
    <t>1.813200.780</t>
  </si>
  <si>
    <t xml:space="preserve">בי"ס רמב"ם-עבודות קבלניות </t>
  </si>
  <si>
    <t>1.813200.750</t>
  </si>
  <si>
    <t xml:space="preserve">בי"ס רמב"ם-כלים וציוד </t>
  </si>
  <si>
    <t>1.813200.740</t>
  </si>
  <si>
    <t xml:space="preserve">בי"ס רמב"ם-חומרים </t>
  </si>
  <si>
    <t>1.813200.720</t>
  </si>
  <si>
    <t xml:space="preserve">בי"ס רמב"ם-חשמל ומים </t>
  </si>
  <si>
    <t>1.813200.430</t>
  </si>
  <si>
    <t xml:space="preserve">גנ"י טרום חובה-הוצ.שונות </t>
  </si>
  <si>
    <t>1.812300.780</t>
  </si>
  <si>
    <t xml:space="preserve">גנ"י טרום חובה-עבוד.קבלנ. </t>
  </si>
  <si>
    <t>1.812300.750</t>
  </si>
  <si>
    <t xml:space="preserve">גנ"י טרום חובה-כלים וציוד </t>
  </si>
  <si>
    <t>1.812300.740</t>
  </si>
  <si>
    <t xml:space="preserve">גנ"י וטרום חובה-חומרים </t>
  </si>
  <si>
    <t>1.812300.720</t>
  </si>
  <si>
    <t xml:space="preserve">גנ"י טרום חובה-הוצ.תקשורת </t>
  </si>
  <si>
    <t>1.812300.540</t>
  </si>
  <si>
    <t xml:space="preserve">גנ"י טרום חובה-חשמל מים </t>
  </si>
  <si>
    <t>1.812300.430</t>
  </si>
  <si>
    <t xml:space="preserve">גנ"י גיל חובה-השת.ותרומות </t>
  </si>
  <si>
    <t>1.812200.810</t>
  </si>
  <si>
    <t xml:space="preserve">גנ"י גיל חובה-הוצ.שונות </t>
  </si>
  <si>
    <t>1.812200.780</t>
  </si>
  <si>
    <t xml:space="preserve">גנ"י גיל חובה-עב.קבלניות </t>
  </si>
  <si>
    <t>1.812200.750</t>
  </si>
  <si>
    <t xml:space="preserve">גנ"י גיל חובה-כלים וציוד </t>
  </si>
  <si>
    <t>1.812200.740</t>
  </si>
  <si>
    <t xml:space="preserve">גנ"י גיל חובה-חומרים </t>
  </si>
  <si>
    <t>1.812200.720</t>
  </si>
  <si>
    <t xml:space="preserve">גנ"י גיל חובה-הוצ.תקשורת </t>
  </si>
  <si>
    <t>1.812200.540</t>
  </si>
  <si>
    <t xml:space="preserve">גנ"י גיל חובה-חשמל מים </t>
  </si>
  <si>
    <t>1.812200.430</t>
  </si>
  <si>
    <t xml:space="preserve">מינהל חינוך ציוד יסודי </t>
  </si>
  <si>
    <t>1.811000.930</t>
  </si>
  <si>
    <t xml:space="preserve">מינהל החינוך-הוצאות שונות </t>
  </si>
  <si>
    <t>1.811000.780</t>
  </si>
  <si>
    <t xml:space="preserve">מינהל החינוך-מיכון </t>
  </si>
  <si>
    <t>1.811000.570</t>
  </si>
  <si>
    <t xml:space="preserve">מינהל החינוך-הוצ.תקשורת </t>
  </si>
  <si>
    <t>1.811000.540</t>
  </si>
  <si>
    <t xml:space="preserve">חינוך-דמי חבר בארגונים </t>
  </si>
  <si>
    <t>1.811000.523</t>
  </si>
  <si>
    <t xml:space="preserve">מינהל החינוך - השתלמויות </t>
  </si>
  <si>
    <t>1.811000.521</t>
  </si>
  <si>
    <t xml:space="preserve"> סה"כ שכר עובדי חינוך </t>
  </si>
  <si>
    <t xml:space="preserve">ניכוי דמי הבראה - לדוח רבעוני </t>
  </si>
  <si>
    <t xml:space="preserve">צמצום כ"א  - יש לפרט לסעיפים </t>
  </si>
  <si>
    <t xml:space="preserve">שרותים אחרים-משכורת יומים </t>
  </si>
  <si>
    <t>1.817900.210</t>
  </si>
  <si>
    <t xml:space="preserve">קב"סים - משכורת </t>
  </si>
  <si>
    <t>1.817700.110</t>
  </si>
  <si>
    <t xml:space="preserve">רווחה חינוכית-משכורות </t>
  </si>
  <si>
    <t>1.817600.110</t>
  </si>
  <si>
    <t xml:space="preserve">שרות פסיכול.חינוכי-משכורת </t>
  </si>
  <si>
    <t>1.817300.110</t>
  </si>
  <si>
    <t xml:space="preserve">חינוך מיוחד-משכורת </t>
  </si>
  <si>
    <t>1.813300.110</t>
  </si>
  <si>
    <t xml:space="preserve">בתי"ס יסודיים-משכורת </t>
  </si>
  <si>
    <t>1.813200.110</t>
  </si>
  <si>
    <t xml:space="preserve">גנ"י טרום חובה-משכורת </t>
  </si>
  <si>
    <t>1.812300.110</t>
  </si>
  <si>
    <t xml:space="preserve">גנ"י גיל חובה-משכורת </t>
  </si>
  <si>
    <t>1.812200.110</t>
  </si>
  <si>
    <t xml:space="preserve">מינהל החינוך-משכורת </t>
  </si>
  <si>
    <t>1.811000.110</t>
  </si>
  <si>
    <t xml:space="preserve"> סה"כ כלליות </t>
  </si>
  <si>
    <t xml:space="preserve"> סה"כ פעולות כלליות </t>
  </si>
  <si>
    <t>פקודות נוספות</t>
  </si>
  <si>
    <t xml:space="preserve">הוצאה מותנת </t>
  </si>
  <si>
    <t>1.999000.980</t>
  </si>
  <si>
    <t xml:space="preserve">פנסיונרים נבחרים-עיתונים </t>
  </si>
  <si>
    <t>1.981000.522</t>
  </si>
  <si>
    <t xml:space="preserve">ביוב עירוני-עבוד.קבלניות </t>
  </si>
  <si>
    <t>1.972000.750</t>
  </si>
  <si>
    <t xml:space="preserve">חניה הוצאות אחרות </t>
  </si>
  <si>
    <t>1.943000.780</t>
  </si>
  <si>
    <t xml:space="preserve">חניה מכשירים וציוד </t>
  </si>
  <si>
    <t>1.943000.740</t>
  </si>
  <si>
    <t xml:space="preserve">מחסן המועצה-טרקטורונים </t>
  </si>
  <si>
    <t>1.939100.740</t>
  </si>
  <si>
    <t>מחסן המועצה-הוצ.שונות</t>
  </si>
  <si>
    <t>1.939000.780</t>
  </si>
  <si>
    <t xml:space="preserve">מחסן המועצה-כלים וציוד </t>
  </si>
  <si>
    <t>1.939000.740</t>
  </si>
  <si>
    <t xml:space="preserve">מחסן המועצה-חומרים </t>
  </si>
  <si>
    <t>1.939000.720</t>
  </si>
  <si>
    <t xml:space="preserve">מחסן המועצה-חשמל מים חומר </t>
  </si>
  <si>
    <t>1.939000.430</t>
  </si>
  <si>
    <t xml:space="preserve">תפעול ואחז.משק המים-קבלני </t>
  </si>
  <si>
    <t>1.913000.750</t>
  </si>
  <si>
    <t xml:space="preserve">מים גביה - מיכון </t>
  </si>
  <si>
    <t>1.912000.570</t>
  </si>
  <si>
    <t xml:space="preserve">מים - תקשורת </t>
  </si>
  <si>
    <t>1.912000.540</t>
  </si>
  <si>
    <t xml:space="preserve">השתת.בתקציב המועצה הדתית </t>
  </si>
  <si>
    <t>1.851000.810</t>
  </si>
  <si>
    <t xml:space="preserve">מד"א - השתתפות בתקציב </t>
  </si>
  <si>
    <t>1.836100.810</t>
  </si>
  <si>
    <t xml:space="preserve">קהילה בריאה-הוצ,שונות </t>
  </si>
  <si>
    <t>1.832401.980</t>
  </si>
  <si>
    <t xml:space="preserve">תחנת אם וילד-תקשורת </t>
  </si>
  <si>
    <t>1.832400.540</t>
  </si>
  <si>
    <t xml:space="preserve">תחנת אם וילד-חשמל מים חומ </t>
  </si>
  <si>
    <t>1.832400.430</t>
  </si>
  <si>
    <t xml:space="preserve">ארגוני ספורט-השתתפויות </t>
  </si>
  <si>
    <t>1.829900.810</t>
  </si>
  <si>
    <t xml:space="preserve">פעולת ספורט-הוצ,שונות </t>
  </si>
  <si>
    <t>1.829300.780</t>
  </si>
  <si>
    <t xml:space="preserve">פעולות ספורט-חשמל מים </t>
  </si>
  <si>
    <t>1.829300.430</t>
  </si>
  <si>
    <t xml:space="preserve">תנועות נוער-השתתפות </t>
  </si>
  <si>
    <t>1.828900.810</t>
  </si>
  <si>
    <t>מוקדי הפעלת נוער השתתפות</t>
  </si>
  <si>
    <t>1.828000.810</t>
  </si>
  <si>
    <t>מוקדי הפעלת נוער עב' קבליות</t>
  </si>
  <si>
    <t>1.828000.750</t>
  </si>
  <si>
    <t xml:space="preserve">רכז נוער תקשורת </t>
  </si>
  <si>
    <t>1.828000.540</t>
  </si>
  <si>
    <t xml:space="preserve">מעמד האישה </t>
  </si>
  <si>
    <t>1.826000.780</t>
  </si>
  <si>
    <t xml:space="preserve">מתנ"ס - השתתפויות ותרומות </t>
  </si>
  <si>
    <t>1.824100.810</t>
  </si>
  <si>
    <t>הוצ' אחרות תרבות תורנית</t>
  </si>
  <si>
    <t>1.824100.780</t>
  </si>
  <si>
    <t xml:space="preserve">מתנ"ס-חשמל מים </t>
  </si>
  <si>
    <t>1.824100.430</t>
  </si>
  <si>
    <t xml:space="preserve">ספריות עירוניות-הוצ.שונות </t>
  </si>
  <si>
    <t>1.823000.780</t>
  </si>
  <si>
    <t xml:space="preserve">ספריות עירוניות-עב.קבלני. </t>
  </si>
  <si>
    <t>1.823000.750</t>
  </si>
  <si>
    <t xml:space="preserve">ספריות עירוניות-תקשורת </t>
  </si>
  <si>
    <t>1.823000.540</t>
  </si>
  <si>
    <t xml:space="preserve">לדבר מול הספריה </t>
  </si>
  <si>
    <t xml:space="preserve">ספריות עירוניות-חשמל מים </t>
  </si>
  <si>
    <t>1.823000.430</t>
  </si>
  <si>
    <t xml:space="preserve">מוקד עירוני-הוצאות תקשורת </t>
  </si>
  <si>
    <t>1.761000.540</t>
  </si>
  <si>
    <t xml:space="preserve">לא נכללה - תחזית ביצוע </t>
  </si>
  <si>
    <t xml:space="preserve">חגיגות וטכסים אחרים-ע.קבל </t>
  </si>
  <si>
    <t>1.752000.750</t>
  </si>
  <si>
    <t xml:space="preserve">חגיגות יום העצמאות-ע.קבלנ </t>
  </si>
  <si>
    <t>1.751000.750</t>
  </si>
  <si>
    <t xml:space="preserve">גנים ונטיעות-עבוד.קבלניות </t>
  </si>
  <si>
    <t>1.746000.750</t>
  </si>
  <si>
    <t xml:space="preserve">גנים ונטיעות-כלים וציוד </t>
  </si>
  <si>
    <t>1.746000.740</t>
  </si>
  <si>
    <t xml:space="preserve">גנים ונטיעות-חומרים </t>
  </si>
  <si>
    <t>1.746000.720</t>
  </si>
  <si>
    <t xml:space="preserve">גנים+נטיעות-מים </t>
  </si>
  <si>
    <t>1.746000.430</t>
  </si>
  <si>
    <t xml:space="preserve">תיעול וניקוז-השת.באג.ערים </t>
  </si>
  <si>
    <t>1.745000.830</t>
  </si>
  <si>
    <t xml:space="preserve">תאורת רחובות - חשמל </t>
  </si>
  <si>
    <t>1.743000.771</t>
  </si>
  <si>
    <t xml:space="preserve">תאורת רחוב-עבודות קבלניות </t>
  </si>
  <si>
    <t>1.743000.750</t>
  </si>
  <si>
    <t xml:space="preserve">תאורת רחובות-כלים מכשירים </t>
  </si>
  <si>
    <t>1.743000.743</t>
  </si>
  <si>
    <t xml:space="preserve">דרכים ומדרכות-הוצ' שונות </t>
  </si>
  <si>
    <t>1.742000.780</t>
  </si>
  <si>
    <t xml:space="preserve">דרכים ומדרכות-עב.קבלניות </t>
  </si>
  <si>
    <t>1.742000.750</t>
  </si>
  <si>
    <t xml:space="preserve">דרכים ומדרכות - חומרים </t>
  </si>
  <si>
    <t>1.742000.720</t>
  </si>
  <si>
    <t xml:space="preserve">דרכים ומדרכות-תקשורת </t>
  </si>
  <si>
    <t>1.742000.540</t>
  </si>
  <si>
    <t xml:space="preserve">מינהל נכסים ציבור-תקשורת </t>
  </si>
  <si>
    <t>1.741000.540</t>
  </si>
  <si>
    <t xml:space="preserve">רשוי פקוח ובניה - תקשורת </t>
  </si>
  <si>
    <t>1.733000.540</t>
  </si>
  <si>
    <t>הגדלה השתת'</t>
  </si>
  <si>
    <t xml:space="preserve">תכנון עיר-השתתפויות ותרומ </t>
  </si>
  <si>
    <t>1.732000.810</t>
  </si>
  <si>
    <t xml:space="preserve">תכנון עיר-הוצאות שונות </t>
  </si>
  <si>
    <t>1.732000.780</t>
  </si>
  <si>
    <t xml:space="preserve">ללא 15% </t>
  </si>
  <si>
    <t>פוקס ועדת גבולות</t>
  </si>
  <si>
    <t xml:space="preserve">תכנון עיר-עבודות קבלניות </t>
  </si>
  <si>
    <t>1.732000.750</t>
  </si>
  <si>
    <t xml:space="preserve">מל"ח-הוצאות שונות </t>
  </si>
  <si>
    <t>1.726100.780</t>
  </si>
  <si>
    <t xml:space="preserve">בטיחות בעבודה </t>
  </si>
  <si>
    <t>1.725000.750</t>
  </si>
  <si>
    <t xml:space="preserve">כיבוי אש-השתתפ.ותרומות </t>
  </si>
  <si>
    <t>1.724000.810</t>
  </si>
  <si>
    <t xml:space="preserve">הג"א-השתתפויות ותרומות </t>
  </si>
  <si>
    <t>1.723000.810</t>
  </si>
  <si>
    <t xml:space="preserve">הג"א - הוצאות אחרות </t>
  </si>
  <si>
    <t>1.723000.780</t>
  </si>
  <si>
    <t xml:space="preserve">המשמר האזרחי-הוצ' אחרות </t>
  </si>
  <si>
    <t>1.722100.780</t>
  </si>
  <si>
    <t xml:space="preserve">משמר אזרחי-תקשורת </t>
  </si>
  <si>
    <t>1.722100.540</t>
  </si>
  <si>
    <t xml:space="preserve">המשמר האזרחי-הוצ' חשמל </t>
  </si>
  <si>
    <t>1.722100.431</t>
  </si>
  <si>
    <t xml:space="preserve">מינהל בטחון-הוצאות אחרות </t>
  </si>
  <si>
    <t>1.721000.780</t>
  </si>
  <si>
    <t xml:space="preserve">בטחון- תקשורת </t>
  </si>
  <si>
    <t>1.721000.540</t>
  </si>
  <si>
    <t xml:space="preserve">בטחון- דמי חבר בארגונים </t>
  </si>
  <si>
    <t>1.721000.523</t>
  </si>
  <si>
    <t xml:space="preserve">הדברת מזיקים-עבוד.קבלניות </t>
  </si>
  <si>
    <t>1.715300.750</t>
  </si>
  <si>
    <t xml:space="preserve">מלחמה בכלבת -עבודות קבלני </t>
  </si>
  <si>
    <t>1.714300.750</t>
  </si>
  <si>
    <t xml:space="preserve">מלחמה בכלבת_-_חומרים </t>
  </si>
  <si>
    <t>1.714300.720</t>
  </si>
  <si>
    <t xml:space="preserve">פיקוח תברואה-הוצ,שונות </t>
  </si>
  <si>
    <t>1.713200.780</t>
  </si>
  <si>
    <t xml:space="preserve">פיקוח תברואי כללי-תקשורת </t>
  </si>
  <si>
    <t>1.713200.540</t>
  </si>
  <si>
    <t xml:space="preserve">תברואה-דמי חבר בארגון </t>
  </si>
  <si>
    <t>1.713200.523</t>
  </si>
  <si>
    <t xml:space="preserve">נקוי חצרות-עבו,קבלניות </t>
  </si>
  <si>
    <t>1.712400.750</t>
  </si>
  <si>
    <t xml:space="preserve">אסוף אשפה-השת.באג.ערים </t>
  </si>
  <si>
    <t>1.712300.830</t>
  </si>
  <si>
    <t xml:space="preserve">איסוף אשפה-הוצאות שונות </t>
  </si>
  <si>
    <t>1.712300.780</t>
  </si>
  <si>
    <t xml:space="preserve">איסוף אשפה-עבודות קבלניות </t>
  </si>
  <si>
    <t>1.712300.750</t>
  </si>
  <si>
    <t xml:space="preserve">ניקוי רחובות-עבוד.קבלניות </t>
  </si>
  <si>
    <t>1.712200.750</t>
  </si>
  <si>
    <t xml:space="preserve">גביה - הוצ.משפטיות </t>
  </si>
  <si>
    <t>1.623100.751</t>
  </si>
  <si>
    <t xml:space="preserve">שומה וגביה - מיכון </t>
  </si>
  <si>
    <t>1.623000.570</t>
  </si>
  <si>
    <t xml:space="preserve">הנהלת חשבונות-עב.קבלניות. </t>
  </si>
  <si>
    <t>1.621300.750</t>
  </si>
  <si>
    <t xml:space="preserve">הנהלת חשבונות-הוצ.משרדיות </t>
  </si>
  <si>
    <t>1.621300.560</t>
  </si>
  <si>
    <t xml:space="preserve">גזברות-הוצאות אחרות </t>
  </si>
  <si>
    <t>1.621000.980</t>
  </si>
  <si>
    <t xml:space="preserve">הוצ' סקר נכסים  - חד פעמי - 2019 </t>
  </si>
  <si>
    <t>1.621000.753</t>
  </si>
  <si>
    <t xml:space="preserve">הוצ' אכיפה גביה </t>
  </si>
  <si>
    <t>1.621000.752</t>
  </si>
  <si>
    <t xml:space="preserve">גביה-עבודות קבלניות </t>
  </si>
  <si>
    <t>1.621000.750</t>
  </si>
  <si>
    <t xml:space="preserve">גזברות - מיכון </t>
  </si>
  <si>
    <t>1.621000.570</t>
  </si>
  <si>
    <t>בחירות 2018</t>
  </si>
  <si>
    <t>1.619000.780</t>
  </si>
  <si>
    <t xml:space="preserve">שרות משפטי-עבודות קבלניות </t>
  </si>
  <si>
    <t>1.617000.750</t>
  </si>
  <si>
    <t xml:space="preserve">האם הצפי נכון ? </t>
  </si>
  <si>
    <t xml:space="preserve">שרות משפטי-הוצאות משפטיות </t>
  </si>
  <si>
    <t>1.617000.581</t>
  </si>
  <si>
    <t xml:space="preserve">או"ש הדרכה-השתלמויות </t>
  </si>
  <si>
    <t>1.616000.521</t>
  </si>
  <si>
    <t>ביטול דובורות</t>
  </si>
  <si>
    <t xml:space="preserve">הסברה ויחסי ציבור </t>
  </si>
  <si>
    <t>1.614000.550</t>
  </si>
  <si>
    <t xml:space="preserve">הוצ' עודפות </t>
  </si>
  <si>
    <t>1.613000.970</t>
  </si>
  <si>
    <t xml:space="preserve">מזכירות-רכישת ציוד יסודי </t>
  </si>
  <si>
    <t>1.613000.930</t>
  </si>
  <si>
    <t>מזכירות השת' ותרומות</t>
  </si>
  <si>
    <t>1.613000.810</t>
  </si>
  <si>
    <t xml:space="preserve">מזכירות-הוצאות שונות </t>
  </si>
  <si>
    <t>1.613000.780</t>
  </si>
  <si>
    <t xml:space="preserve">מזכירות-עבודות קבלניות </t>
  </si>
  <si>
    <t>1.613000.750</t>
  </si>
  <si>
    <t xml:space="preserve">מזכירות - מיכון </t>
  </si>
  <si>
    <t>1.613000.570</t>
  </si>
  <si>
    <t xml:space="preserve">מזכירות-הוצ.משרדיות </t>
  </si>
  <si>
    <t>1.613000.560</t>
  </si>
  <si>
    <t xml:space="preserve">מזכירות-הוצאות תקשורת </t>
  </si>
  <si>
    <t>1.613000.540</t>
  </si>
  <si>
    <t xml:space="preserve">רכב מזכיר/גזבר - ליסינג </t>
  </si>
  <si>
    <t>1.613000.534</t>
  </si>
  <si>
    <t xml:space="preserve">רכב_מזכיר/גזבר-תיקונים </t>
  </si>
  <si>
    <t>1.613000.532</t>
  </si>
  <si>
    <t xml:space="preserve">רכב מזכי/גזבר-דלק+שמנים </t>
  </si>
  <si>
    <t>1.613000.531</t>
  </si>
  <si>
    <t xml:space="preserve">מזכירות-דמי חבר בארגונים </t>
  </si>
  <si>
    <t>1.613000.523</t>
  </si>
  <si>
    <t xml:space="preserve">מזכירות-ספרות מקצ.ועתונים </t>
  </si>
  <si>
    <t>1.613000.522</t>
  </si>
  <si>
    <t xml:space="preserve">מזכירות-אירוח וכיבוד </t>
  </si>
  <si>
    <t>1.613000.511</t>
  </si>
  <si>
    <t xml:space="preserve">מזכירות-אחזקת ציוד משרדי </t>
  </si>
  <si>
    <t>1.613000.470</t>
  </si>
  <si>
    <t xml:space="preserve">מזכירות - ביטוח </t>
  </si>
  <si>
    <t>1.613000.441</t>
  </si>
  <si>
    <t xml:space="preserve">מזכירות חמרי נקיון </t>
  </si>
  <si>
    <t>1.613000.433</t>
  </si>
  <si>
    <t xml:space="preserve">מזכירות - מים </t>
  </si>
  <si>
    <t>1.613000.432</t>
  </si>
  <si>
    <t xml:space="preserve">מזכירות - חשמל </t>
  </si>
  <si>
    <t>1.613000.431</t>
  </si>
  <si>
    <t xml:space="preserve">מזכירות-תחזקת מבנים </t>
  </si>
  <si>
    <t>1.613000.420</t>
  </si>
  <si>
    <t xml:space="preserve">ראש הרשות המקומית-תקשורת </t>
  </si>
  <si>
    <t>1.611100.540</t>
  </si>
  <si>
    <t xml:space="preserve">רכב רוה"מ - ליסינג </t>
  </si>
  <si>
    <t>1.611100.534</t>
  </si>
  <si>
    <t xml:space="preserve">רכב רוה"מ-תיקונים </t>
  </si>
  <si>
    <t>1.611100.532</t>
  </si>
  <si>
    <t>החזרת רכב ראש ראשות</t>
  </si>
  <si>
    <t xml:space="preserve">רכב רוה"מ דלק ושמנים </t>
  </si>
  <si>
    <t>1.611100.531</t>
  </si>
  <si>
    <t xml:space="preserve">יו"ר וסגנו-ד.חבר בארגונים </t>
  </si>
  <si>
    <t>1.611100.523</t>
  </si>
  <si>
    <t xml:space="preserve">יו"ר-ספרות מקצו.ועיתונים </t>
  </si>
  <si>
    <t>1.611100.522</t>
  </si>
  <si>
    <t xml:space="preserve">יו"ר וסגנו-רכישת מתנות </t>
  </si>
  <si>
    <t>1.611100.514</t>
  </si>
  <si>
    <t xml:space="preserve">הנהלה-אירוח מחוץ למשרד </t>
  </si>
  <si>
    <t>1.611001.511</t>
  </si>
  <si>
    <t xml:space="preserve">הנהלה ומועצה-הוצאות אחרות </t>
  </si>
  <si>
    <t>1.611000.980</t>
  </si>
  <si>
    <t xml:space="preserve">הנהלה ומועצה-השתת.ותרומות </t>
  </si>
  <si>
    <t>1.611000.810</t>
  </si>
  <si>
    <t xml:space="preserve"> צמצום פרסומים </t>
  </si>
  <si>
    <t xml:space="preserve">הנהלה ומועצה-הוצ.פרסום </t>
  </si>
  <si>
    <t>1.611000.550</t>
  </si>
  <si>
    <t xml:space="preserve">הנהלת מועצה - תקשורת </t>
  </si>
  <si>
    <t>1.611000.540</t>
  </si>
  <si>
    <t xml:space="preserve">הנהלה ומועצה-ארוח וכיבוד </t>
  </si>
  <si>
    <t>1.611000.511</t>
  </si>
  <si>
    <t xml:space="preserve"> סה"כ שכר כללי </t>
  </si>
  <si>
    <t xml:space="preserve">הוצאות שכר -חד פעמיות- פרישת עובדים </t>
  </si>
  <si>
    <t xml:space="preserve">בשנת 2019 - רק חלק מצמצום השכר </t>
  </si>
  <si>
    <t xml:space="preserve">צמצום כ"א  - פרוט לסעיפים  -בהמשך </t>
  </si>
  <si>
    <t xml:space="preserve">בגין ראש המועצה הנבחר </t>
  </si>
  <si>
    <t xml:space="preserve">פנסיונרים נבחרים-פנסיה </t>
  </si>
  <si>
    <t>1.981000.310</t>
  </si>
  <si>
    <t xml:space="preserve">השתתפות בפנסיה </t>
  </si>
  <si>
    <t>1.980000.311</t>
  </si>
  <si>
    <t xml:space="preserve">פנסיונרים_- פנסיה </t>
  </si>
  <si>
    <t>1.980000.310</t>
  </si>
  <si>
    <t xml:space="preserve">שכר תחבורה {פקחים} </t>
  </si>
  <si>
    <t>1.943000.110</t>
  </si>
  <si>
    <t xml:space="preserve">תחנה לאם וילד-משכ.יומיים </t>
  </si>
  <si>
    <t>1.832400.210</t>
  </si>
  <si>
    <t xml:space="preserve">תחנות אם וילד-משכורת </t>
  </si>
  <si>
    <t>1.832400.110</t>
  </si>
  <si>
    <t xml:space="preserve">חוגי נוער שחיה </t>
  </si>
  <si>
    <t>1.828300.110</t>
  </si>
  <si>
    <t xml:space="preserve">רכז נוער </t>
  </si>
  <si>
    <t>1.828000.110</t>
  </si>
  <si>
    <t xml:space="preserve">ספריות עירוניות-משכורת </t>
  </si>
  <si>
    <t>1.823000.110</t>
  </si>
  <si>
    <t xml:space="preserve">דרכים ומדרכות-משכורת </t>
  </si>
  <si>
    <t>1.742000.110</t>
  </si>
  <si>
    <t xml:space="preserve">מינהל נכסים ציבוריים-שכר </t>
  </si>
  <si>
    <t>1.741000.110</t>
  </si>
  <si>
    <t xml:space="preserve">וועדה </t>
  </si>
  <si>
    <t xml:space="preserve">רשוי ופקוח בניה-משכור, </t>
  </si>
  <si>
    <t>1.733000.110</t>
  </si>
  <si>
    <t xml:space="preserve">מינהל שמירה ובטחון-משכורת </t>
  </si>
  <si>
    <t>1.721000.110</t>
  </si>
  <si>
    <t xml:space="preserve">מינהל שרות וטרינרי-משכורת </t>
  </si>
  <si>
    <t>1.714100.110</t>
  </si>
  <si>
    <t xml:space="preserve">פקוח תברואי כללי-משכורת </t>
  </si>
  <si>
    <t>1.713200.110</t>
  </si>
  <si>
    <t xml:space="preserve">מינהל פיקוח תברואי-שכר </t>
  </si>
  <si>
    <t>1.713100.110</t>
  </si>
  <si>
    <t xml:space="preserve">הנהלת חשבונות-משכורת </t>
  </si>
  <si>
    <t>1.621300.110</t>
  </si>
  <si>
    <t xml:space="preserve">מזכירות-משכורת ע.יומיים </t>
  </si>
  <si>
    <t>1.613000.210</t>
  </si>
  <si>
    <t>בחירות ברשויות המקומיות</t>
  </si>
  <si>
    <t>1.619000.111</t>
  </si>
  <si>
    <t xml:space="preserve">מזכירות - משכורת </t>
  </si>
  <si>
    <t>1.613000.110</t>
  </si>
  <si>
    <t xml:space="preserve">מבקר הרשות - משכורת </t>
  </si>
  <si>
    <t>1.612000.110</t>
  </si>
  <si>
    <t xml:space="preserve">ראש הרשות המקומית-משכורת </t>
  </si>
  <si>
    <t>1.611100.110</t>
  </si>
  <si>
    <t xml:space="preserve">הנהלה ומועצה - משכורת </t>
  </si>
  <si>
    <t>1.611000.110</t>
  </si>
  <si>
    <t xml:space="preserve"> סה"כ הכנסות </t>
  </si>
  <si>
    <t xml:space="preserve"> סה"כ הנחה בארנונה </t>
  </si>
  <si>
    <t>1.115000.100</t>
  </si>
  <si>
    <t>1.113000.100</t>
  </si>
  <si>
    <t xml:space="preserve"> סה"כ תקבולים אחרים </t>
  </si>
  <si>
    <t xml:space="preserve">הכנס.מיוחד.ובלתי צפויות </t>
  </si>
  <si>
    <t>1.594000.690</t>
  </si>
  <si>
    <t xml:space="preserve">הכנסות תאגיד מי שקמה </t>
  </si>
  <si>
    <t>1.511000.663</t>
  </si>
  <si>
    <t xml:space="preserve"> סה"כ מענקים מיועדים </t>
  </si>
  <si>
    <t xml:space="preserve">משמר אזרחי - השת.מ.הפנים </t>
  </si>
  <si>
    <t>1.222100.910</t>
  </si>
  <si>
    <t xml:space="preserve">מענקים שיפוי עיר עולים מ.הפנים </t>
  </si>
  <si>
    <t>1.192000.911</t>
  </si>
  <si>
    <t>מענק נתב"ג -1000</t>
  </si>
  <si>
    <t xml:space="preserve">מענקים חד פעמיים-מ.הפנים - נתב"ג </t>
  </si>
  <si>
    <t>1.192000.910</t>
  </si>
  <si>
    <t xml:space="preserve"> סה"כ מענק כללי לאיזון </t>
  </si>
  <si>
    <t xml:space="preserve">מענק כללי לאיזון השתתפות </t>
  </si>
  <si>
    <t>1.191000.910</t>
  </si>
  <si>
    <t xml:space="preserve"> סה"כ תקבולים ממשלתיים אחרים</t>
  </si>
  <si>
    <t xml:space="preserve">זהירות בדרכים משרד התחבורה </t>
  </si>
  <si>
    <t>1.317900.990</t>
  </si>
  <si>
    <t xml:space="preserve">שמירת מ.חינוך-השת.משטרת י </t>
  </si>
  <si>
    <t>1.317100.990</t>
  </si>
  <si>
    <t xml:space="preserve"> סה"כ תקבולים ממשרד הרווחה </t>
  </si>
  <si>
    <t xml:space="preserve">שרותים לעולים-השת.מ.העבוד </t>
  </si>
  <si>
    <t>1.349000.930</t>
  </si>
  <si>
    <t xml:space="preserve">סמים-השתת.מ.העבודה </t>
  </si>
  <si>
    <t>1.347300.930</t>
  </si>
  <si>
    <t xml:space="preserve">טיפ.בחבור.רחוב-נוער מצוקה </t>
  </si>
  <si>
    <t>1.347100.930</t>
  </si>
  <si>
    <t>1.346800.930</t>
  </si>
  <si>
    <t xml:space="preserve">נכים - טיפול בקהילה </t>
  </si>
  <si>
    <t>1.346700.930</t>
  </si>
  <si>
    <t xml:space="preserve">נכים-אחזקה במסגרות יום </t>
  </si>
  <si>
    <t>1.346600.930</t>
  </si>
  <si>
    <t xml:space="preserve">נכים-שיקום במוסדות </t>
  </si>
  <si>
    <t>1.346500.930</t>
  </si>
  <si>
    <t>מפעלי תעסוקה לעיוורים</t>
  </si>
  <si>
    <t>1.346400.930</t>
  </si>
  <si>
    <t xml:space="preserve">טיפול בעיוור בקהילה </t>
  </si>
  <si>
    <t>1.346300.930</t>
  </si>
  <si>
    <t xml:space="preserve">שרותים למפגר - קהילתי </t>
  </si>
  <si>
    <t>1.345300.930</t>
  </si>
  <si>
    <t>1.345200.930</t>
  </si>
  <si>
    <t xml:space="preserve">סידור מפגרים במוסדות-מ.הע </t>
  </si>
  <si>
    <t>1.345100.930</t>
  </si>
  <si>
    <t xml:space="preserve">מסגרת יומית לזקן-השת.ממשל </t>
  </si>
  <si>
    <t>1.344500.930</t>
  </si>
  <si>
    <t xml:space="preserve">שרותים לזקן-קהילתי-מ.העבו </t>
  </si>
  <si>
    <t>1.344400.930</t>
  </si>
  <si>
    <t xml:space="preserve">מועדון לזקן מ.רווחה </t>
  </si>
  <si>
    <t>1.344301.930</t>
  </si>
  <si>
    <t xml:space="preserve">שרותים לזקן-מוסדי-מ.העבוד </t>
  </si>
  <si>
    <t>1.344300.930</t>
  </si>
  <si>
    <t xml:space="preserve">אחז.ילדים במעונות יום-השת </t>
  </si>
  <si>
    <t>1.343900.930</t>
  </si>
  <si>
    <t xml:space="preserve">אחז.ילדים בפנימיות-מ.העבו </t>
  </si>
  <si>
    <t>1.343800.930</t>
  </si>
  <si>
    <t xml:space="preserve">פעולות קהילתיות-השת.מ.העב </t>
  </si>
  <si>
    <t>1.343500.930</t>
  </si>
  <si>
    <t xml:space="preserve">הדרכת משפחות-השמת.מ.העבוד </t>
  </si>
  <si>
    <t>1.342400.930</t>
  </si>
  <si>
    <t xml:space="preserve">צרכים מיוחדים-השת.מ.העבוד </t>
  </si>
  <si>
    <t>1.342200.930</t>
  </si>
  <si>
    <t xml:space="preserve">מינהל הרווחה-השת.מ.העבודה </t>
  </si>
  <si>
    <t>1.341000.930</t>
  </si>
  <si>
    <t xml:space="preserve"> סה"כ תקבולים ממשרד החינוך </t>
  </si>
  <si>
    <t xml:space="preserve">מוקדי הפעלת נוער השת.מ.הח </t>
  </si>
  <si>
    <t>1.328200.920</t>
  </si>
  <si>
    <t xml:space="preserve">רכז נוער השתת מ.החינוך </t>
  </si>
  <si>
    <t>1.328000.920</t>
  </si>
  <si>
    <t xml:space="preserve">שרותים אחרים השת.מ.החינוך </t>
  </si>
  <si>
    <t>1.317900.920</t>
  </si>
  <si>
    <t>ל.הסעות חינוך מיוחד</t>
  </si>
  <si>
    <t>1.317801.921</t>
  </si>
  <si>
    <t xml:space="preserve">הסע.ח.מיוחד-השת.מ.החינוך </t>
  </si>
  <si>
    <t>1.317801.920</t>
  </si>
  <si>
    <t xml:space="preserve">הסעת ילדים השתת.מש.החינוך </t>
  </si>
  <si>
    <t>1.317800.920</t>
  </si>
  <si>
    <t xml:space="preserve">קב"סים-השתתפות מ.החינוך </t>
  </si>
  <si>
    <t>1.317700.920</t>
  </si>
  <si>
    <t xml:space="preserve">שרות פסיכולוגי חינוכי-השת </t>
  </si>
  <si>
    <t>1.317300.920</t>
  </si>
  <si>
    <t xml:space="preserve">קב"ט-שמירה ובטחון מו.חנוך </t>
  </si>
  <si>
    <t>1.317100.920</t>
  </si>
  <si>
    <t>1.313800.920</t>
  </si>
  <si>
    <t xml:space="preserve">בי"ס יסודיים-השת.מ.החינוך </t>
  </si>
  <si>
    <t>1.313200.920</t>
  </si>
  <si>
    <t xml:space="preserve">גנ"י ט.חובה שכל"מ-מ.החינו </t>
  </si>
  <si>
    <t>1.312300.920</t>
  </si>
  <si>
    <t xml:space="preserve">גנ"י גיל חובה-השת.מ.החינו </t>
  </si>
  <si>
    <t>1.312200.920</t>
  </si>
  <si>
    <t xml:space="preserve">שיפוצי בי"ס-השת.מ.החינוך </t>
  </si>
  <si>
    <t>1.311100.920</t>
  </si>
  <si>
    <t xml:space="preserve"> סה"כ עצמיות </t>
  </si>
  <si>
    <t xml:space="preserve"> סה"כ עצמיות אחר </t>
  </si>
  <si>
    <t>הכנסה מותנת דירה חדשה</t>
  </si>
  <si>
    <t xml:space="preserve">כולל 15% תקורה </t>
  </si>
  <si>
    <t xml:space="preserve">מקרנות למימון הוועדה </t>
  </si>
  <si>
    <t>1.591300.590</t>
  </si>
  <si>
    <t>דורש בדיקה האם יש כיסוי מספיק בקרן</t>
  </si>
  <si>
    <t xml:space="preserve">מקרן השבחה למלוות </t>
  </si>
  <si>
    <t>1.591000.590</t>
  </si>
  <si>
    <t xml:space="preserve">עמלת החזרת שקים </t>
  </si>
  <si>
    <t>1.511000.665</t>
  </si>
  <si>
    <t>רבית והצמדה</t>
  </si>
  <si>
    <t>1.511000.661</t>
  </si>
  <si>
    <t xml:space="preserve">אגרות ביוב </t>
  </si>
  <si>
    <t>1.472000.210</t>
  </si>
  <si>
    <t xml:space="preserve">הכנסות חניה ואכיפה </t>
  </si>
  <si>
    <t>1.443000.650</t>
  </si>
  <si>
    <t xml:space="preserve">נכסים אחרים - שכירות </t>
  </si>
  <si>
    <t>1.439000.640</t>
  </si>
  <si>
    <t xml:space="preserve">משרדים ועסקים-שכ"ד </t>
  </si>
  <si>
    <t>1.433000.640</t>
  </si>
  <si>
    <t>חוגי העשרה שחיה</t>
  </si>
  <si>
    <t>1.328300.420</t>
  </si>
  <si>
    <t xml:space="preserve">ספריות-השתתפות תושבים </t>
  </si>
  <si>
    <t>1.323000.420</t>
  </si>
  <si>
    <t>ספריות-מנויי חוץ</t>
  </si>
  <si>
    <t>1.323000.410</t>
  </si>
  <si>
    <t xml:space="preserve">הכנסות שונות </t>
  </si>
  <si>
    <t>1.269000.690</t>
  </si>
  <si>
    <t xml:space="preserve">אגרת רשיונות בניה </t>
  </si>
  <si>
    <t>1.233000.210</t>
  </si>
  <si>
    <t xml:space="preserve">מלחמה בכלבת אגרה בגין שרו </t>
  </si>
  <si>
    <t>1.214300.220</t>
  </si>
  <si>
    <t xml:space="preserve">פיקוח וטרינרי </t>
  </si>
  <si>
    <t>1.214200.420</t>
  </si>
  <si>
    <t xml:space="preserve">אסוף אשפה - שונות </t>
  </si>
  <si>
    <t>1.212300.690</t>
  </si>
  <si>
    <t xml:space="preserve">אסוף אשפה-מכירת ציוד </t>
  </si>
  <si>
    <t>1.212300.620</t>
  </si>
  <si>
    <t xml:space="preserve">ארנונה - אגרת עיקול </t>
  </si>
  <si>
    <t>1.129000.290</t>
  </si>
  <si>
    <t xml:space="preserve"> סה"כ עצמיות רווחה </t>
  </si>
  <si>
    <t>נוער וצערים</t>
  </si>
  <si>
    <t>1.347100.420</t>
  </si>
  <si>
    <t xml:space="preserve">מפעלי שקום לעיוור-השת.תוש </t>
  </si>
  <si>
    <t>1.346400.420</t>
  </si>
  <si>
    <t xml:space="preserve">מפעלי תעסוקה למפגר-השתתפו </t>
  </si>
  <si>
    <t>1.345400.420</t>
  </si>
  <si>
    <t xml:space="preserve">מעון יום למפגר </t>
  </si>
  <si>
    <t>1.345200.420</t>
  </si>
  <si>
    <t xml:space="preserve">שרותים לזקן-קהילתי השת.תו </t>
  </si>
  <si>
    <t>1.344400.420</t>
  </si>
  <si>
    <t xml:space="preserve">מועדון אזרחיות ותיקות </t>
  </si>
  <si>
    <t>1.344400.410</t>
  </si>
  <si>
    <t xml:space="preserve">שרותים לזקן-השתת.תושבים </t>
  </si>
  <si>
    <t>1.344300.420</t>
  </si>
  <si>
    <t>אחזקת ילדים במעונ ואמונ</t>
  </si>
  <si>
    <t>1.343900.420</t>
  </si>
  <si>
    <t xml:space="preserve">אחזקת ילדים בפנימיות </t>
  </si>
  <si>
    <t>1.343800.410</t>
  </si>
  <si>
    <t xml:space="preserve">צרכים מיוחדים-השת.תושבים </t>
  </si>
  <si>
    <t>1.342200.420</t>
  </si>
  <si>
    <t xml:space="preserve"> סה"כ עצמיות חינוך </t>
  </si>
  <si>
    <t>החז מח ביטח</t>
  </si>
  <si>
    <t>1.317500.540</t>
  </si>
  <si>
    <t xml:space="preserve">בטוח תלמיד.החז.מחב.בטוח </t>
  </si>
  <si>
    <t xml:space="preserve">ביטוח תלמידים-השתתפות </t>
  </si>
  <si>
    <t>1.317500.420</t>
  </si>
  <si>
    <t>הוקטן 18</t>
  </si>
  <si>
    <t>1.313800.420</t>
  </si>
  <si>
    <t>הוקטן 10</t>
  </si>
  <si>
    <t xml:space="preserve">אג"ח תלמידי חוץ </t>
  </si>
  <si>
    <t>1.313300.410</t>
  </si>
  <si>
    <t xml:space="preserve">בי"ס יסודים-השתתפות הורים </t>
  </si>
  <si>
    <t>1.313200.420</t>
  </si>
  <si>
    <t xml:space="preserve">גנ"י טרום חובה שכל"מ-תושב </t>
  </si>
  <si>
    <t>1.312300.410</t>
  </si>
  <si>
    <t xml:space="preserve"> סה"כ הכנסות ממכירת מים </t>
  </si>
  <si>
    <t xml:space="preserve">אגרות מים צריכה שוטפת </t>
  </si>
  <si>
    <t>1.413100.210</t>
  </si>
  <si>
    <t>דנצינגר 300</t>
  </si>
  <si>
    <t xml:space="preserve"> סה"כ ארנונה כללית </t>
  </si>
  <si>
    <t>נספן  - נכס שלא שילם בשנת 2018- 500</t>
  </si>
  <si>
    <t>סקר נכסים - השפעה ל- 2019 - 200 , ומשנת 2020 ואילך - עוד 300 , סה"כ 500</t>
  </si>
  <si>
    <t>העמקת גבית פיגורים - תוקן ל- 600</t>
  </si>
  <si>
    <t>מקדם ארנונה החל מ-2019</t>
  </si>
  <si>
    <t>העלאת תעריפים - 5% - 530</t>
  </si>
  <si>
    <t xml:space="preserve">ארנונה כללית </t>
  </si>
  <si>
    <t>1.111000.100</t>
  </si>
  <si>
    <t>הערות</t>
  </si>
  <si>
    <t>מסגרת תקציב לשנת 2021     (ע"פ נתוני תוכנית הבראה)</t>
  </si>
  <si>
    <t>מסגרת תקציב לשנת 2020     (ע"פ נתוני תוכנית הבראה)</t>
  </si>
  <si>
    <t>מסגרת תקציב לשנת 2019     (ע"פ נתוני תוכנית הבראה)</t>
  </si>
  <si>
    <t>שינויים לשנת 2018 כולל התייעלות  מ- 2018 ל- 2019</t>
  </si>
  <si>
    <t>ביצוע לשנת 2018 נכון ליום 31.1.2019</t>
  </si>
  <si>
    <t>דוח רבעוני ספטמבר 2018</t>
  </si>
  <si>
    <t>תקציב שנתי 2018</t>
  </si>
  <si>
    <t>ביצוע לשנת 2017 ע"פ דוח מבוקר</t>
  </si>
  <si>
    <t xml:space="preserve">שם חשבון </t>
  </si>
  <si>
    <t xml:space="preserve">חשבון </t>
  </si>
  <si>
    <t>אלפי ₪</t>
  </si>
  <si>
    <t xml:space="preserve">נספח 3 - פירוט לפי סעיפי תקציב </t>
  </si>
  <si>
    <t>תוכנית הבראה</t>
  </si>
  <si>
    <t>18.2.19</t>
  </si>
  <si>
    <t>מועצה מקומית בית דגן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</si>
</sst>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b/>
      <sz val="12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FF"/>
      <name val="Calibri"/>
      <family val="2"/>
      <charset val="177"/>
      <scheme val="minor"/>
    </font>
    <font>
      <b/>
      <sz val="12"/>
      <color rgb="FF006600"/>
      <name val="Calibri"/>
      <family val="2"/>
      <charset val="177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/>
    <xf numFmtId="164" fontId="2" fillId="0" borderId="0" xfId="1" applyNumberFormat="1"/>
    <xf numFmtId="164" fontId="3" fillId="0" borderId="0" xfId="2" applyNumberFormat="1" applyFont="1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1" xfId="2" applyNumberFormat="1" applyFont="1" applyBorder="1"/>
    <xf numFmtId="0" fontId="3" fillId="0" borderId="1" xfId="1" applyFont="1" applyBorder="1"/>
    <xf numFmtId="164" fontId="3" fillId="0" borderId="2" xfId="2" applyNumberFormat="1" applyFont="1" applyBorder="1"/>
    <xf numFmtId="0" fontId="3" fillId="0" borderId="2" xfId="1" applyFont="1" applyBorder="1"/>
    <xf numFmtId="164" fontId="0" fillId="0" borderId="0" xfId="2" applyNumberFormat="1" applyFont="1"/>
    <xf numFmtId="0" fontId="1" fillId="0" borderId="0" xfId="1" applyFont="1" applyAlignment="1">
      <alignment horizontal="right"/>
    </xf>
    <xf numFmtId="0" fontId="4" fillId="0" borderId="0" xfId="1" applyFont="1"/>
    <xf numFmtId="0" fontId="2" fillId="0" borderId="0" xfId="1" applyAlignment="1">
      <alignment horizontal="right" wrapText="1"/>
    </xf>
    <xf numFmtId="164" fontId="0" fillId="2" borderId="0" xfId="2" applyNumberFormat="1" applyFont="1" applyFill="1"/>
    <xf numFmtId="0" fontId="2" fillId="2" borderId="0" xfId="1" applyFill="1"/>
    <xf numFmtId="0" fontId="1" fillId="2" borderId="0" xfId="1" applyFont="1" applyFill="1" applyAlignment="1">
      <alignment horizontal="right"/>
    </xf>
    <xf numFmtId="164" fontId="5" fillId="0" borderId="0" xfId="2" applyNumberFormat="1" applyFont="1"/>
    <xf numFmtId="164" fontId="5" fillId="2" borderId="0" xfId="2" applyNumberFormat="1" applyFont="1" applyFill="1"/>
    <xf numFmtId="0" fontId="5" fillId="2" borderId="0" xfId="1" applyFont="1" applyFill="1"/>
    <xf numFmtId="165" fontId="2" fillId="0" borderId="0" xfId="1" applyNumberFormat="1"/>
    <xf numFmtId="0" fontId="2" fillId="0" borderId="0" xfId="1" applyAlignment="1">
      <alignment wrapText="1"/>
    </xf>
    <xf numFmtId="9" fontId="0" fillId="0" borderId="0" xfId="3" applyFont="1"/>
    <xf numFmtId="0" fontId="2" fillId="0" borderId="0" xfId="1" applyAlignment="1">
      <alignment vertical="top"/>
    </xf>
    <xf numFmtId="0" fontId="6" fillId="0" borderId="0" xfId="1" applyFont="1" applyAlignment="1">
      <alignment horizontal="right" vertical="top" wrapText="1"/>
    </xf>
    <xf numFmtId="0" fontId="7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top" wrapText="1"/>
    </xf>
    <xf numFmtId="0" fontId="9" fillId="0" borderId="0" xfId="1" applyFont="1" applyAlignment="1">
      <alignment vertical="top" wrapText="1"/>
    </xf>
    <xf numFmtId="0" fontId="10" fillId="0" borderId="0" xfId="1" applyFont="1" applyAlignment="1">
      <alignment vertical="top" wrapText="1"/>
    </xf>
    <xf numFmtId="0" fontId="11" fillId="0" borderId="0" xfId="1" applyFont="1" applyAlignment="1">
      <alignment horizontal="center"/>
    </xf>
    <xf numFmtId="0" fontId="2" fillId="0" borderId="0" xfId="1" applyAlignment="1"/>
    <xf numFmtId="0" fontId="11" fillId="0" borderId="0" xfId="1" applyFont="1" applyAlignment="1"/>
  </cellXfs>
  <cellStyles count="4">
    <cellStyle name="Comma 4" xfId="2"/>
    <cellStyle name="Normal" xfId="0" builtinId="0"/>
    <cellStyle name="Normal 6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&#1492;&#1489;&#1512;&#1488;&#1492;/&#1488;&#1493;&#1512;&#1504;&#1497;&#1514;%20&#1502;&#1488;&#1494;&#1503;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&#1492;&#1489;&#1512;&#1488;&#1492;/&#1508;&#1511;&#1497;&#1506;&#1497;&#1503;%2012-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&#1492;&#1489;&#1512;&#1488;&#1492;/&#1490;&#1504;&#1497;%20&#1514;&#1511;&#1493;&#1493;&#1492;%2009-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&#1492;&#1489;&#1512;&#1488;&#1492;/&#1490;&#1504;&#1497;%20&#1514;&#1511;&#1493;&#1492;%20&#1502;&#1488;&#1494;&#1503;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2006/&#1513;&#1508;&#1512;&#1506;&#1501;%2009-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514;&#1500;%20&#1502;&#1493;&#1504;&#1491;/2008/&#1514;&#1500;%20&#1502;&#1493;&#1504;&#1491;%209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90;&#1504;&#1497;%20&#1514;&#1511;&#1493;&#1493;&#1492;/&#1492;&#1489;&#1512;&#1488;&#1492;/&#1488;&#1493;&#1512;&#1504;&#1497;&#1514;%20&#1502;&#1488;&#1494;&#1503;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&#1492;&#1489;&#1512;&#1488;&#1492;/&#1490;&#1504;&#1497;%20&#1514;&#1511;&#1493;&#1493;&#1492;%2003-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D\restore\&#1488;&#1493;&#1512;&#1504;&#1497;&#1514;%20&#1502;&#1488;&#1494;&#1503;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a1\My%20Documents\install\user\&#1513;&#1493;&#1500;&#1495;&#1503;%20&#1492;&#1506;&#1489;&#1493;&#1491;&#1492;\&#1492;&#1502;&#1505;&#1502;&#1499;&#1497;&#1501;%20&#1513;&#1500;&#1497;\&#1513;&#1504;&#1514;%202010\&#1491;&#1493;&#1495;&#1493;&#1514;%20&#1512;&#1489;&#1506;&#1493;&#1504;&#1497;&#1497;&#1501;\&#1512;&#1489;&#1506;&#1493;&#1503;%201.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395259/Downloads/&#1506;&#1493;&#1514;&#1511;%20&#1513;&#1500;%20&#1514;&#1493;&#1499;&#1504;&#1497;&#1514;%20&#1492;&#1489;&#1512;&#1488;&#1492;%20&#1502;&#1506;&#1493;&#1491;&#1499;&#1504;&#1514;%2018.02.19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2006/&#1488;&#1493;&#1512;&#1504;&#1497;&#1514;%20&#1502;&#1488;&#1494;&#1503;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90;&#1504;&#1497;%20&#1514;&#1511;&#1493;&#1493;&#1492;/2005/&#1488;&#1493;&#1512;&#1504;&#1497;&#1514;%20&#1502;&#1488;&#1494;&#1503;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&#1492;&#1489;&#1512;&#1488;&#1492;/&#1488;&#1493;&#1512;&#1504;&#1497;&#1514;%20&#1502;&#1488;&#1494;&#1503;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488;&#1500;&#1497;&#1499;&#1497;&#1503;/&#1491;&#1493;&#1495;&#1493;&#1514;%20&#1499;&#1505;&#1508;&#1497;&#1497;&#1501;/&#1488;&#1500;&#1497;&#1499;&#1497;&#1503;%20%20&#1502;&#1488;&#1494;&#1503;%20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D\OFFICE\EXCELDOC\&#1488;&#1512;&#1497;&#1488;&#1500;%2006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DOC/&#1513;&#1508;&#1512;&#1506;&#1501;/2005/&#1490;&#1504;&#1497;%20&#1514;&#1511;&#1493;&#1493;&#1492;%203-0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>
        <row r="18">
          <cell r="A18" t="str">
            <v>פירוטים לדו''ח הכספי ליום 31 בדצמבר 2001</v>
          </cell>
        </row>
      </sheetData>
      <sheetData sheetId="1">
        <row r="6">
          <cell r="A6" t="str">
            <v>נכסים נזילים</v>
          </cell>
          <cell r="F6" t="str">
            <v>בנקים</v>
          </cell>
        </row>
        <row r="7">
          <cell r="A7" t="str">
            <v>מזומנים בבנקים ובקופה</v>
          </cell>
          <cell r="B7">
            <v>1</v>
          </cell>
          <cell r="C7">
            <v>594771.84000000043</v>
          </cell>
          <cell r="D7">
            <v>789696.99999999569</v>
          </cell>
          <cell r="F7" t="str">
            <v>משיכות יתר</v>
          </cell>
          <cell r="G7">
            <v>5</v>
          </cell>
          <cell r="H7">
            <v>19.139999999999418</v>
          </cell>
          <cell r="I7">
            <v>3078.3500000000931</v>
          </cell>
        </row>
        <row r="8">
          <cell r="A8" t="str">
            <v>פקדון לזמן קצר</v>
          </cell>
          <cell r="B8">
            <v>300</v>
          </cell>
          <cell r="C8">
            <v>0</v>
          </cell>
          <cell r="D8">
            <v>135500.15</v>
          </cell>
          <cell r="F8" t="str">
            <v>הלוואה לזמן קצר</v>
          </cell>
          <cell r="G8">
            <v>35</v>
          </cell>
          <cell r="H8" t="str">
            <v>---------------</v>
          </cell>
          <cell r="I8" t="str">
            <v>---------------</v>
          </cell>
        </row>
        <row r="9">
          <cell r="C9">
            <v>594771.84000000043</v>
          </cell>
          <cell r="D9">
            <v>925197.14999999572</v>
          </cell>
          <cell r="H9">
            <v>19.139999999999418</v>
          </cell>
          <cell r="I9">
            <v>3078.3500000000931</v>
          </cell>
        </row>
        <row r="10">
          <cell r="C10" t="str">
            <v>---------------</v>
          </cell>
          <cell r="D10" t="str">
            <v>---------------</v>
          </cell>
        </row>
        <row r="11">
          <cell r="A11" t="str">
            <v>הכנסות מתוקצבות שטרם נגבו</v>
          </cell>
          <cell r="F11" t="str">
            <v>הוצאות מתוקצבות שטרם שולמו</v>
          </cell>
          <cell r="H11" t="str">
            <v>---------------</v>
          </cell>
          <cell r="I11" t="str">
            <v>---------------</v>
          </cell>
        </row>
        <row r="12">
          <cell r="A12" t="str">
            <v>משרדי ממשלה ורשויות מקומיות</v>
          </cell>
          <cell r="B12">
            <v>2</v>
          </cell>
          <cell r="C12">
            <v>812919.85</v>
          </cell>
          <cell r="D12">
            <v>612965.49</v>
          </cell>
          <cell r="F12" t="str">
            <v>המחאות לפרעון</v>
          </cell>
          <cell r="G12">
            <v>102</v>
          </cell>
          <cell r="H12">
            <v>589004.14</v>
          </cell>
          <cell r="I12">
            <v>243982.77</v>
          </cell>
        </row>
        <row r="13">
          <cell r="A13" t="str">
            <v>רשויות מקומיות ומוסדות אחרים</v>
          </cell>
          <cell r="B13">
            <v>30</v>
          </cell>
          <cell r="C13" t="str">
            <v>---------------</v>
          </cell>
          <cell r="D13" t="str">
            <v>---------------</v>
          </cell>
          <cell r="F13" t="str">
            <v>מוסדות בגין ניכויים משכר ונילוות</v>
          </cell>
          <cell r="G13">
            <v>6</v>
          </cell>
          <cell r="H13">
            <v>541887.4800000001</v>
          </cell>
          <cell r="I13">
            <v>550694.54</v>
          </cell>
        </row>
        <row r="14">
          <cell r="F14" t="str">
            <v>עובדים</v>
          </cell>
          <cell r="G14">
            <v>7</v>
          </cell>
          <cell r="H14">
            <v>388334.92000000057</v>
          </cell>
          <cell r="I14">
            <v>411012</v>
          </cell>
        </row>
        <row r="15">
          <cell r="A15" t="str">
            <v>חייבים - תשלומים לא מתוקצבים</v>
          </cell>
          <cell r="F15" t="str">
            <v>ספקים, קבלנים ונותני שרותים</v>
          </cell>
          <cell r="G15">
            <v>8</v>
          </cell>
          <cell r="H15">
            <v>1907234.8799999994</v>
          </cell>
          <cell r="I15">
            <v>1602245.93</v>
          </cell>
        </row>
        <row r="16">
          <cell r="A16" t="str">
            <v>הוצאות מראש</v>
          </cell>
          <cell r="B16">
            <v>101</v>
          </cell>
          <cell r="C16">
            <v>0</v>
          </cell>
          <cell r="D16">
            <v>44924</v>
          </cell>
          <cell r="F16" t="str">
            <v>רשויות מקומיות ומוסדות אחרים</v>
          </cell>
          <cell r="G16">
            <v>36</v>
          </cell>
          <cell r="H16">
            <v>0</v>
          </cell>
          <cell r="I16">
            <v>0</v>
          </cell>
        </row>
        <row r="17">
          <cell r="A17" t="str">
            <v>ספקים - תשלום יתר</v>
          </cell>
          <cell r="B17">
            <v>50</v>
          </cell>
          <cell r="C17">
            <v>45.649999999906868</v>
          </cell>
          <cell r="D17">
            <v>0</v>
          </cell>
          <cell r="H17">
            <v>3426461.42</v>
          </cell>
          <cell r="I17">
            <v>2807935.24</v>
          </cell>
        </row>
        <row r="18">
          <cell r="A18" t="str">
            <v>עובדים-מקדמות</v>
          </cell>
          <cell r="B18">
            <v>3</v>
          </cell>
          <cell r="C18">
            <v>33589.54</v>
          </cell>
          <cell r="D18">
            <v>37677.160000000003</v>
          </cell>
          <cell r="F18" t="str">
            <v>תקבולים לא מתוקצבים</v>
          </cell>
          <cell r="H18" t="str">
            <v>---------------</v>
          </cell>
          <cell r="I18" t="str">
            <v>---------------</v>
          </cell>
        </row>
        <row r="19">
          <cell r="C19">
            <v>33635.189999999908</v>
          </cell>
          <cell r="D19">
            <v>82601.16</v>
          </cell>
          <cell r="F19" t="str">
            <v>הכנסות מראש</v>
          </cell>
          <cell r="G19">
            <v>103</v>
          </cell>
          <cell r="H19">
            <v>0</v>
          </cell>
          <cell r="I19">
            <v>2509.59</v>
          </cell>
        </row>
        <row r="20">
          <cell r="C20" t="str">
            <v>---------------</v>
          </cell>
          <cell r="D20" t="str">
            <v>---------------</v>
          </cell>
          <cell r="H20" t="str">
            <v>---------------</v>
          </cell>
          <cell r="I20" t="str">
            <v>---------------</v>
          </cell>
        </row>
        <row r="22">
          <cell r="A22" t="str">
            <v>סה"כ רכוש שוטף</v>
          </cell>
          <cell r="C22">
            <v>1441326.8800000004</v>
          </cell>
          <cell r="D22">
            <v>1620763.8</v>
          </cell>
          <cell r="F22" t="str">
            <v>סה"כ התחייבויות שוטפות</v>
          </cell>
          <cell r="H22">
            <v>3426480.56</v>
          </cell>
          <cell r="I22">
            <v>2813523.18</v>
          </cell>
        </row>
        <row r="23">
          <cell r="C23" t="str">
            <v>---------------</v>
          </cell>
          <cell r="D23" t="str">
            <v>---------------</v>
          </cell>
          <cell r="H23" t="str">
            <v>---------------</v>
          </cell>
          <cell r="I23" t="str">
            <v>---------------</v>
          </cell>
        </row>
        <row r="24">
          <cell r="F24" t="str">
            <v>קרנות מתוקצבות</v>
          </cell>
        </row>
        <row r="25">
          <cell r="A25" t="str">
            <v>השקעות במימון קרנות מתוקצבות</v>
          </cell>
          <cell r="B25">
            <v>4</v>
          </cell>
          <cell r="C25">
            <v>75889.05</v>
          </cell>
          <cell r="D25">
            <v>118534.78</v>
          </cell>
          <cell r="F25" t="str">
            <v>קרן פיצויים</v>
          </cell>
          <cell r="G25">
            <v>100</v>
          </cell>
          <cell r="H25">
            <v>75889.05</v>
          </cell>
          <cell r="I25">
            <v>118534.78</v>
          </cell>
        </row>
        <row r="26">
          <cell r="C26" t="str">
            <v>---------------</v>
          </cell>
          <cell r="D26" t="str">
            <v>---------------</v>
          </cell>
          <cell r="H26" t="str">
            <v>---------------</v>
          </cell>
          <cell r="I26" t="str">
            <v>---------------</v>
          </cell>
        </row>
        <row r="27">
          <cell r="A27" t="str">
            <v>גרעונות</v>
          </cell>
        </row>
        <row r="28">
          <cell r="A28" t="str">
            <v>בתקציב הרגיל:</v>
          </cell>
          <cell r="F28" t="str">
            <v>קרנות לא מתוקצבות</v>
          </cell>
        </row>
        <row r="29">
          <cell r="A29" t="str">
            <v>גרעון לראשית השנה</v>
          </cell>
          <cell r="C29">
            <v>311859.57999999519</v>
          </cell>
          <cell r="D29">
            <v>359817.76999998646</v>
          </cell>
          <cell r="F29" t="str">
            <v>קרן לעבודות פיתוח (ביאור 7)</v>
          </cell>
          <cell r="G29">
            <v>9</v>
          </cell>
          <cell r="H29">
            <v>303026.69999999995</v>
          </cell>
          <cell r="I29">
            <v>608371.13</v>
          </cell>
        </row>
        <row r="30">
          <cell r="A30" t="str">
            <v xml:space="preserve"> (עודף)גרעון בשנת הדו"ח  (ביאור 4) </v>
          </cell>
          <cell r="B30">
            <v>0</v>
          </cell>
          <cell r="C30">
            <v>37864.589999987336</v>
          </cell>
          <cell r="D30">
            <v>-47958.1899999913</v>
          </cell>
          <cell r="F30" t="str">
            <v>קרן מים</v>
          </cell>
          <cell r="G30">
            <v>23</v>
          </cell>
          <cell r="H30" t="str">
            <v>---------------</v>
          </cell>
          <cell r="I30" t="str">
            <v>---------------</v>
          </cell>
        </row>
        <row r="31">
          <cell r="A31" t="str">
            <v>גרעון לסוף השנה (ביאור 5)</v>
          </cell>
          <cell r="C31">
            <v>349724.16999998252</v>
          </cell>
          <cell r="D31">
            <v>311859.57999999519</v>
          </cell>
          <cell r="F31" t="str">
            <v>קרן היטל כבישים</v>
          </cell>
          <cell r="G31">
            <v>24</v>
          </cell>
          <cell r="H31">
            <v>303026.69999999995</v>
          </cell>
          <cell r="I31">
            <v>608371.13</v>
          </cell>
        </row>
        <row r="32">
          <cell r="C32" t="str">
            <v>---------------</v>
          </cell>
          <cell r="D32" t="str">
            <v>---------------</v>
          </cell>
          <cell r="F32" t="str">
            <v>עודפים (ביאור 6)</v>
          </cell>
        </row>
        <row r="33">
          <cell r="A33" t="str">
            <v>גרעונות זמניים בתקציב הבלתי רגיל</v>
          </cell>
          <cell r="B33">
            <v>10</v>
          </cell>
          <cell r="C33">
            <v>1980655.8299999998</v>
          </cell>
          <cell r="D33">
            <v>1573430.54</v>
          </cell>
        </row>
        <row r="34">
          <cell r="A34" t="str">
            <v>עודפים זמניים בתקציב הבלתי רגיל</v>
          </cell>
          <cell r="B34">
            <v>11</v>
          </cell>
          <cell r="C34">
            <v>-42199.459999999919</v>
          </cell>
          <cell r="D34">
            <v>-84159.21</v>
          </cell>
          <cell r="F34" t="str">
            <v>עודפים זמניים בתקציב הבלתי רגיל</v>
          </cell>
          <cell r="G34">
            <v>30</v>
          </cell>
          <cell r="H34">
            <v>0</v>
          </cell>
          <cell r="I34">
            <v>0</v>
          </cell>
        </row>
        <row r="35">
          <cell r="A35" t="str">
            <v>(ביאור 6)</v>
          </cell>
          <cell r="C35">
            <v>1938456.3699999999</v>
          </cell>
          <cell r="D35">
            <v>1489271.33</v>
          </cell>
          <cell r="F35" t="str">
            <v>גרעונות זמניים בתקציב הבלתי רגיל</v>
          </cell>
          <cell r="G35">
            <v>26</v>
          </cell>
          <cell r="H35">
            <v>0</v>
          </cell>
          <cell r="I35">
            <v>0</v>
          </cell>
        </row>
        <row r="36">
          <cell r="C36" t="str">
            <v>---------------</v>
          </cell>
          <cell r="D36" t="str">
            <v>---------------</v>
          </cell>
          <cell r="H36">
            <v>0</v>
          </cell>
          <cell r="I36">
            <v>0</v>
          </cell>
        </row>
        <row r="37">
          <cell r="A37" t="str">
            <v>סה"כ גרעונות</v>
          </cell>
          <cell r="C37">
            <v>2288180.5399999823</v>
          </cell>
          <cell r="D37">
            <v>1801130.909999995</v>
          </cell>
          <cell r="H37" t="str">
            <v>---------------</v>
          </cell>
          <cell r="I37" t="str">
            <v>---------------</v>
          </cell>
        </row>
        <row r="38">
          <cell r="C38" t="str">
            <v>---------------</v>
          </cell>
          <cell r="D38" t="str">
            <v>---------------</v>
          </cell>
        </row>
        <row r="39">
          <cell r="C39">
            <v>3805396.4699999825</v>
          </cell>
          <cell r="D39">
            <v>3540429.4899999909</v>
          </cell>
          <cell r="H39">
            <v>3805396.31</v>
          </cell>
          <cell r="I39">
            <v>3540429.09</v>
          </cell>
        </row>
        <row r="40">
          <cell r="C40" t="str">
            <v>========</v>
          </cell>
          <cell r="D40" t="str">
            <v>========</v>
          </cell>
        </row>
        <row r="41">
          <cell r="A41" t="str">
            <v>חשבונות מקבילים</v>
          </cell>
        </row>
        <row r="42">
          <cell r="A42" t="str">
            <v>חייבים בגין מיסים ואגרות        (עמוד 20)</v>
          </cell>
          <cell r="C42">
            <v>719000</v>
          </cell>
          <cell r="D42">
            <v>397000</v>
          </cell>
        </row>
        <row r="43">
          <cell r="C43" t="str">
            <v>---------------</v>
          </cell>
          <cell r="D43" t="str">
            <v>---------------</v>
          </cell>
        </row>
        <row r="44">
          <cell r="A44" t="str">
            <v>עומס מילוות לפרעון בשנים הבאות (ביאור 8)</v>
          </cell>
          <cell r="C44">
            <v>3157142.0020509697</v>
          </cell>
          <cell r="D44">
            <v>4770569.4915329907</v>
          </cell>
        </row>
        <row r="45">
          <cell r="C45" t="str">
            <v>---------------</v>
          </cell>
          <cell r="D45" t="str">
            <v>---------------</v>
          </cell>
          <cell r="F45" t="str">
            <v xml:space="preserve">   צביקה מה-יפית                                  אבי בן חמו </v>
          </cell>
        </row>
        <row r="46">
          <cell r="A46" t="str">
            <v>הביאורים המצורפים לדו"ח הכספי מהווים חלק בלתי נפרד ממנו</v>
          </cell>
          <cell r="F46" t="str">
            <v>ראש המועצה                                  גזבר המועצה</v>
          </cell>
        </row>
      </sheetData>
      <sheetData sheetId="2">
        <row r="9">
          <cell r="B9">
            <v>0</v>
          </cell>
          <cell r="C9">
            <v>2816.7199999999721</v>
          </cell>
        </row>
        <row r="10">
          <cell r="B10">
            <v>618526.1799999997</v>
          </cell>
          <cell r="C10">
            <v>280794.68</v>
          </cell>
        </row>
        <row r="11">
          <cell r="B11">
            <v>0</v>
          </cell>
          <cell r="C11">
            <v>2509.59</v>
          </cell>
        </row>
        <row r="12">
          <cell r="B12">
            <v>0</v>
          </cell>
          <cell r="C12">
            <v>0</v>
          </cell>
        </row>
        <row r="13">
          <cell r="B13">
            <v>330425.30999999528</v>
          </cell>
          <cell r="C13">
            <v>308360.57000000426</v>
          </cell>
        </row>
        <row r="14">
          <cell r="B14">
            <v>0</v>
          </cell>
          <cell r="C14">
            <v>0</v>
          </cell>
        </row>
        <row r="15">
          <cell r="B15">
            <v>48965.970000000096</v>
          </cell>
          <cell r="C15">
            <v>44918.48</v>
          </cell>
        </row>
        <row r="16">
          <cell r="B16">
            <v>997917.45999999507</v>
          </cell>
          <cell r="C16">
            <v>639400.04000000446</v>
          </cell>
        </row>
        <row r="17">
          <cell r="B17" t="str">
            <v>----------------</v>
          </cell>
          <cell r="C17" t="str">
            <v>----------------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440151.91</v>
          </cell>
        </row>
        <row r="20">
          <cell r="B20">
            <v>0</v>
          </cell>
          <cell r="C20">
            <v>440151.91</v>
          </cell>
        </row>
        <row r="21">
          <cell r="B21" t="str">
            <v>----------------</v>
          </cell>
          <cell r="C21" t="str">
            <v>----------------</v>
          </cell>
        </row>
        <row r="22">
          <cell r="B22">
            <v>997917.45999999507</v>
          </cell>
          <cell r="C22">
            <v>1079551.95</v>
          </cell>
        </row>
        <row r="23">
          <cell r="B23" t="str">
            <v>=========</v>
          </cell>
          <cell r="C23" t="str">
            <v>=========</v>
          </cell>
        </row>
        <row r="26">
          <cell r="B26">
            <v>0</v>
          </cell>
          <cell r="C26">
            <v>0</v>
          </cell>
        </row>
        <row r="27">
          <cell r="B27">
            <v>199954.36</v>
          </cell>
          <cell r="C27">
            <v>412880.48</v>
          </cell>
        </row>
        <row r="28">
          <cell r="B28">
            <v>0</v>
          </cell>
          <cell r="C28">
            <v>0</v>
          </cell>
        </row>
        <row r="29">
          <cell r="B29">
            <v>3059.2100000000937</v>
          </cell>
          <cell r="C29">
            <v>0</v>
          </cell>
        </row>
        <row r="30">
          <cell r="B30">
            <v>305344.43000000005</v>
          </cell>
          <cell r="C30">
            <v>714629.9</v>
          </cell>
        </row>
        <row r="31">
          <cell r="B31">
            <v>0</v>
          </cell>
          <cell r="C31">
            <v>0</v>
          </cell>
        </row>
        <row r="32">
          <cell r="B32">
            <v>2509.59</v>
          </cell>
          <cell r="C32">
            <v>0</v>
          </cell>
        </row>
        <row r="33">
          <cell r="B33">
            <v>510867.59000000014</v>
          </cell>
          <cell r="C33">
            <v>1127510.3799999999</v>
          </cell>
        </row>
        <row r="34">
          <cell r="B34" t="str">
            <v>----------------</v>
          </cell>
          <cell r="C34" t="str">
            <v>----------------</v>
          </cell>
        </row>
        <row r="35">
          <cell r="B35">
            <v>37864.589999987336</v>
          </cell>
          <cell r="C35">
            <v>-47958.1899999913</v>
          </cell>
        </row>
        <row r="36">
          <cell r="B36">
            <v>449185.0399999998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487049.62999998714</v>
          </cell>
          <cell r="C38">
            <v>-47958.1899999913</v>
          </cell>
        </row>
        <row r="39">
          <cell r="B39" t="str">
            <v>----------------</v>
          </cell>
          <cell r="C39" t="str">
            <v>----------------</v>
          </cell>
        </row>
        <row r="40">
          <cell r="B40">
            <v>997917.21999998728</v>
          </cell>
          <cell r="C40">
            <v>1079552.1900000086</v>
          </cell>
        </row>
      </sheetData>
      <sheetData sheetId="3">
        <row r="7">
          <cell r="B7">
            <v>27188101</v>
          </cell>
          <cell r="C7">
            <v>25495077</v>
          </cell>
        </row>
        <row r="8">
          <cell r="B8">
            <v>27150236</v>
          </cell>
          <cell r="C8">
            <v>25543035</v>
          </cell>
        </row>
        <row r="16">
          <cell r="B16">
            <v>19.139999999999418</v>
          </cell>
          <cell r="C16">
            <v>3078.3500000000931</v>
          </cell>
        </row>
        <row r="17">
          <cell r="B17">
            <v>3426461.42</v>
          </cell>
          <cell r="C17">
            <v>2807935.24</v>
          </cell>
        </row>
        <row r="18">
          <cell r="B18">
            <v>0</v>
          </cell>
          <cell r="C18">
            <v>2509.59</v>
          </cell>
        </row>
        <row r="19">
          <cell r="B19">
            <v>303026.69999999995</v>
          </cell>
          <cell r="C19">
            <v>608371.13</v>
          </cell>
        </row>
        <row r="20">
          <cell r="B20">
            <v>594771.84000000043</v>
          </cell>
          <cell r="C20">
            <v>925197.14999999572</v>
          </cell>
        </row>
        <row r="21">
          <cell r="B21">
            <v>812919.85</v>
          </cell>
          <cell r="C21">
            <v>612965.49</v>
          </cell>
        </row>
        <row r="22">
          <cell r="B22">
            <v>33635.189999999908</v>
          </cell>
          <cell r="C22">
            <v>82601.16</v>
          </cell>
        </row>
        <row r="23">
          <cell r="B23" t="e">
            <v>#REF!</v>
          </cell>
          <cell r="C23" t="e">
            <v>#REF!</v>
          </cell>
        </row>
        <row r="26">
          <cell r="B26">
            <v>75889.05</v>
          </cell>
          <cell r="C26">
            <v>118534.78</v>
          </cell>
        </row>
        <row r="27">
          <cell r="B27">
            <v>-75889.05</v>
          </cell>
          <cell r="C27">
            <v>-118534.78</v>
          </cell>
        </row>
        <row r="28">
          <cell r="B28">
            <v>0</v>
          </cell>
          <cell r="C28">
            <v>0</v>
          </cell>
        </row>
      </sheetData>
      <sheetData sheetId="4">
        <row r="98">
          <cell r="E98">
            <v>25647937</v>
          </cell>
          <cell r="F98">
            <v>27150236</v>
          </cell>
          <cell r="I98">
            <v>24018560</v>
          </cell>
          <cell r="J98">
            <v>25543035</v>
          </cell>
        </row>
        <row r="99">
          <cell r="E99">
            <v>-25647937</v>
          </cell>
          <cell r="F99">
            <v>-27188101</v>
          </cell>
          <cell r="I99">
            <v>-24018560</v>
          </cell>
          <cell r="J99">
            <v>-25495077</v>
          </cell>
        </row>
        <row r="115">
          <cell r="H115">
            <v>134741</v>
          </cell>
          <cell r="J115">
            <v>787965</v>
          </cell>
        </row>
        <row r="116">
          <cell r="H116">
            <v>307478</v>
          </cell>
          <cell r="J116">
            <v>427025</v>
          </cell>
        </row>
        <row r="117">
          <cell r="H117">
            <v>1265183</v>
          </cell>
          <cell r="J117">
            <v>942</v>
          </cell>
        </row>
        <row r="118">
          <cell r="H118">
            <v>-20666</v>
          </cell>
          <cell r="J118">
            <v>-3290</v>
          </cell>
        </row>
        <row r="119">
          <cell r="H119">
            <v>-173701</v>
          </cell>
          <cell r="J119">
            <v>-180901</v>
          </cell>
        </row>
        <row r="120">
          <cell r="H120">
            <v>-51019</v>
          </cell>
          <cell r="J120">
            <v>-38549</v>
          </cell>
        </row>
        <row r="121">
          <cell r="H121">
            <v>71148</v>
          </cell>
          <cell r="J121">
            <v>8325</v>
          </cell>
        </row>
        <row r="122">
          <cell r="H122">
            <v>7000</v>
          </cell>
          <cell r="J122">
            <v>475000</v>
          </cell>
        </row>
        <row r="123">
          <cell r="H123">
            <v>1540164</v>
          </cell>
          <cell r="J123">
            <v>1476517</v>
          </cell>
        </row>
        <row r="124">
          <cell r="H124" t="str">
            <v>-----------------</v>
          </cell>
          <cell r="J124" t="str">
            <v>-----------------</v>
          </cell>
        </row>
        <row r="125">
          <cell r="H125">
            <v>-228120</v>
          </cell>
          <cell r="J125">
            <v>654759</v>
          </cell>
        </row>
        <row r="126">
          <cell r="H126">
            <v>1730419</v>
          </cell>
          <cell r="J126">
            <v>869716</v>
          </cell>
        </row>
        <row r="127">
          <cell r="H127">
            <v>1502299</v>
          </cell>
          <cell r="J127">
            <v>1524475</v>
          </cell>
        </row>
        <row r="128">
          <cell r="H128" t="str">
            <v>-----------------</v>
          </cell>
          <cell r="J128" t="str">
            <v>-----------------</v>
          </cell>
        </row>
        <row r="129">
          <cell r="H129">
            <v>-37865</v>
          </cell>
          <cell r="J129">
            <v>47958</v>
          </cell>
        </row>
        <row r="200">
          <cell r="H200">
            <v>2898294.12</v>
          </cell>
          <cell r="J200">
            <v>3846742</v>
          </cell>
        </row>
        <row r="201">
          <cell r="H201">
            <v>0</v>
          </cell>
          <cell r="J201">
            <v>0.64999999990686774</v>
          </cell>
        </row>
        <row r="202">
          <cell r="H202">
            <v>0</v>
          </cell>
          <cell r="J202">
            <v>0</v>
          </cell>
        </row>
        <row r="204">
          <cell r="H204">
            <v>2898294.12</v>
          </cell>
          <cell r="J204">
            <v>3846742.65</v>
          </cell>
        </row>
        <row r="205">
          <cell r="H205">
            <v>-980911.70000000019</v>
          </cell>
          <cell r="J205">
            <v>-948448.53</v>
          </cell>
        </row>
        <row r="207">
          <cell r="H207">
            <v>1917382.42</v>
          </cell>
          <cell r="J207">
            <v>2898294.12</v>
          </cell>
        </row>
        <row r="208">
          <cell r="H208">
            <v>1239759.5820509698</v>
          </cell>
          <cell r="J208">
            <v>1872275.3715329906</v>
          </cell>
        </row>
        <row r="210">
          <cell r="H210">
            <v>3157142.0020509697</v>
          </cell>
          <cell r="J210">
            <v>4770569.4915329907</v>
          </cell>
        </row>
        <row r="222">
          <cell r="H222">
            <v>980911.70000000019</v>
          </cell>
          <cell r="J222">
            <v>948448.53</v>
          </cell>
        </row>
        <row r="223">
          <cell r="H223">
            <v>125304</v>
          </cell>
          <cell r="J223">
            <v>174486</v>
          </cell>
        </row>
        <row r="224">
          <cell r="H224">
            <v>767794</v>
          </cell>
          <cell r="J224">
            <v>763545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C7">
            <v>4930</v>
          </cell>
          <cell r="E7">
            <v>4558</v>
          </cell>
        </row>
        <row r="8">
          <cell r="C8">
            <v>5036</v>
          </cell>
          <cell r="E8">
            <v>6765</v>
          </cell>
        </row>
        <row r="9">
          <cell r="C9">
            <v>392</v>
          </cell>
          <cell r="E9">
            <v>505</v>
          </cell>
        </row>
        <row r="10">
          <cell r="C10">
            <v>993</v>
          </cell>
          <cell r="E10">
            <v>970</v>
          </cell>
        </row>
        <row r="11">
          <cell r="C11">
            <v>4658</v>
          </cell>
          <cell r="E11">
            <v>4953</v>
          </cell>
        </row>
        <row r="12">
          <cell r="C12">
            <v>5940</v>
          </cell>
          <cell r="E12">
            <v>6588</v>
          </cell>
        </row>
        <row r="13">
          <cell r="C13">
            <v>329</v>
          </cell>
          <cell r="E13">
            <v>389</v>
          </cell>
        </row>
        <row r="14">
          <cell r="C14">
            <v>452</v>
          </cell>
          <cell r="E14">
            <v>527</v>
          </cell>
        </row>
        <row r="15">
          <cell r="C15">
            <v>1871</v>
          </cell>
          <cell r="E15">
            <v>1874</v>
          </cell>
        </row>
        <row r="16">
          <cell r="C16">
            <v>64</v>
          </cell>
          <cell r="E16">
            <v>59</v>
          </cell>
        </row>
        <row r="24">
          <cell r="C24">
            <v>5245</v>
          </cell>
          <cell r="E24">
            <v>5795</v>
          </cell>
        </row>
        <row r="25">
          <cell r="C25">
            <v>392</v>
          </cell>
          <cell r="E25">
            <v>505</v>
          </cell>
        </row>
        <row r="26">
          <cell r="C26">
            <v>1546</v>
          </cell>
          <cell r="E26">
            <v>1647</v>
          </cell>
        </row>
        <row r="27">
          <cell r="C27">
            <v>7122</v>
          </cell>
          <cell r="E27">
            <v>7805</v>
          </cell>
        </row>
        <row r="28">
          <cell r="C28">
            <v>3326</v>
          </cell>
          <cell r="E28">
            <v>4214</v>
          </cell>
        </row>
        <row r="29">
          <cell r="C29">
            <v>459</v>
          </cell>
          <cell r="E29">
            <v>645</v>
          </cell>
        </row>
        <row r="30">
          <cell r="C30">
            <v>6576</v>
          </cell>
          <cell r="E30">
            <v>6539</v>
          </cell>
        </row>
      </sheetData>
      <sheetData sheetId="10" refreshError="1"/>
      <sheetData sheetId="11" refreshError="1"/>
      <sheetData sheetId="12">
        <row r="14">
          <cell r="B14">
            <v>2</v>
          </cell>
          <cell r="C14">
            <v>1</v>
          </cell>
          <cell r="D14">
            <v>3</v>
          </cell>
          <cell r="E14" t="str">
            <v>מינהל כללי   61</v>
          </cell>
          <cell r="F14">
            <v>518</v>
          </cell>
          <cell r="G14">
            <v>389</v>
          </cell>
          <cell r="H14">
            <v>385</v>
          </cell>
          <cell r="I14">
            <v>14</v>
          </cell>
          <cell r="J14">
            <v>133</v>
          </cell>
          <cell r="K14">
            <v>403</v>
          </cell>
          <cell r="L14">
            <v>518</v>
          </cell>
          <cell r="M14">
            <v>0</v>
          </cell>
          <cell r="N14">
            <v>115</v>
          </cell>
          <cell r="O14">
            <v>-115</v>
          </cell>
          <cell r="P14">
            <v>4</v>
          </cell>
          <cell r="Q14">
            <v>4</v>
          </cell>
          <cell r="R14">
            <v>119</v>
          </cell>
          <cell r="S14">
            <v>4</v>
          </cell>
        </row>
        <row r="15">
          <cell r="B15">
            <v>4</v>
          </cell>
          <cell r="C15">
            <v>4</v>
          </cell>
          <cell r="D15">
            <v>8</v>
          </cell>
          <cell r="E15" t="str">
            <v>שמירה וביטחון   72</v>
          </cell>
          <cell r="F15">
            <v>608</v>
          </cell>
          <cell r="G15">
            <v>123</v>
          </cell>
          <cell r="H15">
            <v>129</v>
          </cell>
          <cell r="I15">
            <v>209</v>
          </cell>
          <cell r="J15">
            <v>263</v>
          </cell>
          <cell r="K15">
            <v>332</v>
          </cell>
          <cell r="L15">
            <v>392</v>
          </cell>
          <cell r="M15">
            <v>0</v>
          </cell>
          <cell r="N15">
            <v>60</v>
          </cell>
          <cell r="O15">
            <v>-60</v>
          </cell>
          <cell r="P15">
            <v>11</v>
          </cell>
          <cell r="Q15">
            <v>227</v>
          </cell>
          <cell r="R15">
            <v>287</v>
          </cell>
          <cell r="S15">
            <v>11</v>
          </cell>
        </row>
        <row r="16">
          <cell r="B16">
            <v>4</v>
          </cell>
          <cell r="C16">
            <v>0</v>
          </cell>
          <cell r="D16">
            <v>4</v>
          </cell>
          <cell r="E16" t="str">
            <v>תכנון ובנין העיר   73</v>
          </cell>
          <cell r="F16">
            <v>575</v>
          </cell>
          <cell r="G16">
            <v>102</v>
          </cell>
          <cell r="H16">
            <v>162</v>
          </cell>
          <cell r="I16">
            <v>242</v>
          </cell>
          <cell r="J16">
            <v>251</v>
          </cell>
          <cell r="K16">
            <v>344</v>
          </cell>
          <cell r="L16">
            <v>413</v>
          </cell>
          <cell r="M16">
            <v>12</v>
          </cell>
          <cell r="N16">
            <v>81</v>
          </cell>
          <cell r="O16">
            <v>-69</v>
          </cell>
          <cell r="P16">
            <v>0</v>
          </cell>
          <cell r="Q16">
            <v>175</v>
          </cell>
          <cell r="R16">
            <v>231</v>
          </cell>
          <cell r="S16">
            <v>13</v>
          </cell>
        </row>
        <row r="17">
          <cell r="B17">
            <v>6</v>
          </cell>
          <cell r="C17">
            <v>4</v>
          </cell>
          <cell r="D17">
            <v>10</v>
          </cell>
          <cell r="E17" t="str">
            <v>נכסים ציבורים    74</v>
          </cell>
          <cell r="F17">
            <v>4337</v>
          </cell>
          <cell r="G17">
            <v>2663</v>
          </cell>
          <cell r="H17">
            <v>3617</v>
          </cell>
          <cell r="I17">
            <v>1274</v>
          </cell>
          <cell r="J17">
            <v>1288</v>
          </cell>
          <cell r="K17">
            <v>3937</v>
          </cell>
          <cell r="L17">
            <v>4905</v>
          </cell>
          <cell r="M17">
            <v>0</v>
          </cell>
          <cell r="N17">
            <v>968</v>
          </cell>
          <cell r="O17">
            <v>-968</v>
          </cell>
          <cell r="P17">
            <v>12</v>
          </cell>
          <cell r="Q17">
            <v>370</v>
          </cell>
          <cell r="R17">
            <v>412</v>
          </cell>
          <cell r="S17">
            <v>938</v>
          </cell>
        </row>
        <row r="18">
          <cell r="B18">
            <v>2</v>
          </cell>
          <cell r="C18">
            <v>3</v>
          </cell>
          <cell r="D18">
            <v>5</v>
          </cell>
          <cell r="E18" t="str">
            <v>חינוך     81</v>
          </cell>
          <cell r="F18">
            <v>10606</v>
          </cell>
          <cell r="G18">
            <v>9150</v>
          </cell>
          <cell r="H18">
            <v>9694</v>
          </cell>
          <cell r="I18">
            <v>1318</v>
          </cell>
          <cell r="J18">
            <v>1531</v>
          </cell>
          <cell r="K18">
            <v>10468</v>
          </cell>
          <cell r="L18">
            <v>11225</v>
          </cell>
          <cell r="M18">
            <v>0</v>
          </cell>
          <cell r="N18">
            <v>757</v>
          </cell>
          <cell r="O18">
            <v>-757</v>
          </cell>
          <cell r="P18">
            <v>1</v>
          </cell>
          <cell r="Q18">
            <v>0</v>
          </cell>
          <cell r="R18">
            <v>139</v>
          </cell>
          <cell r="S18">
            <v>619</v>
          </cell>
        </row>
        <row r="19">
          <cell r="B19">
            <v>0</v>
          </cell>
          <cell r="C19">
            <v>1</v>
          </cell>
          <cell r="D19">
            <v>1</v>
          </cell>
          <cell r="E19" t="str">
            <v>תרבות   82</v>
          </cell>
          <cell r="F19">
            <v>400</v>
          </cell>
          <cell r="G19">
            <v>467</v>
          </cell>
          <cell r="H19">
            <v>392</v>
          </cell>
          <cell r="I19">
            <v>0</v>
          </cell>
          <cell r="J19">
            <v>75</v>
          </cell>
          <cell r="K19">
            <v>467</v>
          </cell>
          <cell r="L19">
            <v>467</v>
          </cell>
          <cell r="M19">
            <v>0</v>
          </cell>
          <cell r="N19">
            <v>0</v>
          </cell>
          <cell r="O19">
            <v>0</v>
          </cell>
          <cell r="P19">
            <v>67</v>
          </cell>
          <cell r="Q19">
            <v>0</v>
          </cell>
          <cell r="R19">
            <v>0</v>
          </cell>
          <cell r="S19">
            <v>67</v>
          </cell>
        </row>
        <row r="20">
          <cell r="B20">
            <v>0</v>
          </cell>
          <cell r="C20">
            <v>1</v>
          </cell>
          <cell r="D20">
            <v>1</v>
          </cell>
          <cell r="E20" t="str">
            <v>רווחה 84</v>
          </cell>
          <cell r="F20">
            <v>746</v>
          </cell>
          <cell r="G20">
            <v>0</v>
          </cell>
          <cell r="H20">
            <v>0</v>
          </cell>
          <cell r="I20">
            <v>668</v>
          </cell>
          <cell r="J20">
            <v>668</v>
          </cell>
          <cell r="K20">
            <v>668</v>
          </cell>
          <cell r="L20">
            <v>668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78</v>
          </cell>
          <cell r="R20">
            <v>78</v>
          </cell>
          <cell r="S20">
            <v>0</v>
          </cell>
        </row>
        <row r="21">
          <cell r="B21">
            <v>1</v>
          </cell>
          <cell r="C21">
            <v>0</v>
          </cell>
          <cell r="D21">
            <v>1</v>
          </cell>
          <cell r="E21" t="str">
            <v>מים   91</v>
          </cell>
          <cell r="F21">
            <v>2110</v>
          </cell>
          <cell r="G21">
            <v>307</v>
          </cell>
          <cell r="H21">
            <v>311</v>
          </cell>
          <cell r="I21">
            <v>881</v>
          </cell>
          <cell r="J21">
            <v>847</v>
          </cell>
          <cell r="K21">
            <v>1188</v>
          </cell>
          <cell r="L21">
            <v>1158</v>
          </cell>
          <cell r="M21">
            <v>30</v>
          </cell>
          <cell r="N21">
            <v>0</v>
          </cell>
          <cell r="O21">
            <v>30</v>
          </cell>
          <cell r="P21">
            <v>0</v>
          </cell>
          <cell r="Q21">
            <v>952</v>
          </cell>
          <cell r="R21">
            <v>922</v>
          </cell>
          <cell r="S21">
            <v>0</v>
          </cell>
        </row>
        <row r="22">
          <cell r="B22">
            <v>19</v>
          </cell>
          <cell r="C22">
            <v>14</v>
          </cell>
          <cell r="D22">
            <v>33</v>
          </cell>
          <cell r="E22">
            <v>0</v>
          </cell>
          <cell r="F22">
            <v>19900</v>
          </cell>
          <cell r="G22">
            <v>13201</v>
          </cell>
          <cell r="H22">
            <v>14690</v>
          </cell>
          <cell r="I22">
            <v>4606</v>
          </cell>
          <cell r="J22">
            <v>5056</v>
          </cell>
          <cell r="K22">
            <v>17807</v>
          </cell>
          <cell r="L22">
            <v>19746</v>
          </cell>
          <cell r="M22">
            <v>42</v>
          </cell>
          <cell r="N22">
            <v>1981</v>
          </cell>
          <cell r="O22">
            <v>-1939</v>
          </cell>
          <cell r="P22">
            <v>95</v>
          </cell>
          <cell r="Q22">
            <v>1806</v>
          </cell>
          <cell r="R22">
            <v>2188</v>
          </cell>
          <cell r="S22">
            <v>1652</v>
          </cell>
        </row>
        <row r="23">
          <cell r="B23" t="e">
            <v>#N/A</v>
          </cell>
          <cell r="C23">
            <v>0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B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B25" t="e">
            <v>#N/A</v>
          </cell>
          <cell r="C25">
            <v>0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B26" t="e">
            <v>#N/A</v>
          </cell>
          <cell r="C26">
            <v>0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B27" t="e">
            <v>#N/A</v>
          </cell>
          <cell r="C27">
            <v>0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28">
          <cell r="B28" t="e">
            <v>#N/A</v>
          </cell>
          <cell r="C28">
            <v>0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</row>
        <row r="29">
          <cell r="B29" t="e">
            <v>#N/A</v>
          </cell>
          <cell r="C29">
            <v>0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</row>
        <row r="30">
          <cell r="B30" t="e">
            <v>#N/A</v>
          </cell>
          <cell r="C30">
            <v>0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B31" t="e">
            <v>#N/A</v>
          </cell>
          <cell r="C31">
            <v>0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B32" t="e">
            <v>#N/A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</row>
        <row r="33">
          <cell r="B33" t="e">
            <v>#N/A</v>
          </cell>
          <cell r="C33">
            <v>0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  <row r="35">
          <cell r="B35" t="str">
            <v xml:space="preserve"> ===</v>
          </cell>
          <cell r="C35" t="str">
            <v xml:space="preserve"> ===</v>
          </cell>
          <cell r="D35" t="str">
            <v xml:space="preserve"> ===</v>
          </cell>
          <cell r="F35" t="str">
            <v xml:space="preserve"> =======</v>
          </cell>
          <cell r="G35" t="str">
            <v xml:space="preserve"> =========</v>
          </cell>
          <cell r="H35" t="str">
            <v xml:space="preserve"> =========</v>
          </cell>
          <cell r="I35" t="str">
            <v xml:space="preserve"> =========</v>
          </cell>
          <cell r="J35" t="str">
            <v xml:space="preserve"> =========</v>
          </cell>
          <cell r="K35" t="str">
            <v xml:space="preserve"> =========</v>
          </cell>
          <cell r="L35" t="str">
            <v xml:space="preserve"> =========</v>
          </cell>
          <cell r="M35" t="str">
            <v xml:space="preserve"> =========</v>
          </cell>
          <cell r="N35" t="str">
            <v xml:space="preserve"> =========</v>
          </cell>
          <cell r="O35" t="str">
            <v xml:space="preserve"> =========</v>
          </cell>
          <cell r="P35" t="str">
            <v xml:space="preserve"> =========</v>
          </cell>
          <cell r="Q35" t="str">
            <v xml:space="preserve"> =========</v>
          </cell>
          <cell r="R35" t="str">
            <v xml:space="preserve"> =========</v>
          </cell>
          <cell r="S35" t="str">
            <v xml:space="preserve"> =========</v>
          </cell>
        </row>
        <row r="36">
          <cell r="B36" t="str">
            <v>בשנת הדו''ח טיפלה הרשות ב -  33 תקציבים בלתי רגילים (כולל תב''רים שהועברו משנת 2000 )</v>
          </cell>
        </row>
        <row r="37">
          <cell r="B37" t="str">
            <v>מתוכם נסתיימו במשך השנה  14 תבר''ים ו- 19 תב''רים הועברו לחשבונות השנה הבאה.</v>
          </cell>
        </row>
      </sheetData>
      <sheetData sheetId="13">
        <row r="10">
          <cell r="D10">
            <v>26103243</v>
          </cell>
          <cell r="F10">
            <v>24494865</v>
          </cell>
        </row>
        <row r="11">
          <cell r="D11">
            <v>4403700</v>
          </cell>
          <cell r="F11">
            <v>2124000</v>
          </cell>
        </row>
        <row r="12">
          <cell r="D12">
            <v>825210</v>
          </cell>
          <cell r="F12">
            <v>737040</v>
          </cell>
        </row>
        <row r="13">
          <cell r="D13">
            <v>31332153</v>
          </cell>
          <cell r="F13">
            <v>27355905</v>
          </cell>
        </row>
        <row r="14">
          <cell r="D14" t="str">
            <v>-----------------------</v>
          </cell>
          <cell r="F14" t="str">
            <v>-----------------------</v>
          </cell>
        </row>
        <row r="16">
          <cell r="D16">
            <v>27128101</v>
          </cell>
          <cell r="F16">
            <v>25495077</v>
          </cell>
        </row>
        <row r="17">
          <cell r="D17">
            <v>4996446</v>
          </cell>
          <cell r="F17">
            <v>2087348</v>
          </cell>
        </row>
        <row r="18">
          <cell r="D18">
            <v>32124547</v>
          </cell>
          <cell r="F18">
            <v>27582425</v>
          </cell>
        </row>
        <row r="19">
          <cell r="D19" t="str">
            <v>-----------------------</v>
          </cell>
          <cell r="F19" t="str">
            <v>-----------------------</v>
          </cell>
        </row>
        <row r="20">
          <cell r="D20">
            <v>-792394</v>
          </cell>
          <cell r="F20">
            <v>-226520</v>
          </cell>
        </row>
        <row r="21">
          <cell r="D21" t="str">
            <v>========</v>
          </cell>
          <cell r="F21" t="str">
            <v>========</v>
          </cell>
        </row>
        <row r="23">
          <cell r="D23">
            <v>-37865</v>
          </cell>
          <cell r="F23">
            <v>47958</v>
          </cell>
        </row>
        <row r="24">
          <cell r="D24">
            <v>-449185</v>
          </cell>
          <cell r="F24">
            <v>440152</v>
          </cell>
        </row>
        <row r="25">
          <cell r="D25">
            <v>-487050</v>
          </cell>
          <cell r="F25">
            <v>488110</v>
          </cell>
        </row>
        <row r="26">
          <cell r="D26">
            <v>-305344.43000000005</v>
          </cell>
          <cell r="F26">
            <v>-714629.9</v>
          </cell>
        </row>
        <row r="27">
          <cell r="D27">
            <v>-792394.43</v>
          </cell>
          <cell r="F27">
            <v>-226519.9</v>
          </cell>
        </row>
      </sheetData>
      <sheetData sheetId="14">
        <row r="1">
          <cell r="I1">
            <v>20</v>
          </cell>
        </row>
      </sheetData>
      <sheetData sheetId="15" refreshError="1"/>
      <sheetData sheetId="16">
        <row r="1">
          <cell r="E1" t="str">
            <v>דף 26</v>
          </cell>
        </row>
        <row r="7">
          <cell r="B7" t="str">
            <v>מספר</v>
          </cell>
          <cell r="C7" t="str">
            <v>שם התב''ר</v>
          </cell>
          <cell r="D7" t="str">
            <v>סכום</v>
          </cell>
        </row>
        <row r="8">
          <cell r="B8">
            <v>141</v>
          </cell>
          <cell r="C8" t="str">
            <v>הקמת חטיבת ביניים</v>
          </cell>
          <cell r="D8">
            <v>544640.92000000004</v>
          </cell>
        </row>
        <row r="9">
          <cell r="B9">
            <v>174</v>
          </cell>
          <cell r="C9" t="str">
            <v>פתוח תשתיות וכבישים</v>
          </cell>
          <cell r="D9">
            <v>916501.56</v>
          </cell>
        </row>
        <row r="10">
          <cell r="B10">
            <v>198</v>
          </cell>
          <cell r="C10" t="str">
            <v>מיחשוב משרדי המועצה</v>
          </cell>
          <cell r="D10">
            <v>101066.07</v>
          </cell>
        </row>
        <row r="11">
          <cell r="B11">
            <v>207</v>
          </cell>
          <cell r="C11" t="str">
            <v>מעון יום</v>
          </cell>
          <cell r="D11">
            <v>211876.75</v>
          </cell>
        </row>
        <row r="12">
          <cell r="B12">
            <v>215</v>
          </cell>
          <cell r="C12" t="str">
            <v>תכנית אב</v>
          </cell>
          <cell r="D12">
            <v>55000</v>
          </cell>
        </row>
        <row r="13">
          <cell r="B13">
            <v>220</v>
          </cell>
          <cell r="C13" t="str">
            <v>צמתים האלה,השקד,השיטה</v>
          </cell>
          <cell r="D13">
            <v>34520.400000000001</v>
          </cell>
        </row>
        <row r="14">
          <cell r="B14">
            <v>223</v>
          </cell>
          <cell r="C14" t="str">
            <v>התקני בטיחות וסימון</v>
          </cell>
          <cell r="D14">
            <v>1407.64</v>
          </cell>
        </row>
        <row r="15">
          <cell r="B15">
            <v>225</v>
          </cell>
          <cell r="C15" t="str">
            <v>תכנון שלוחת מתנ"ס</v>
          </cell>
          <cell r="D15">
            <v>25893.55</v>
          </cell>
        </row>
        <row r="16">
          <cell r="B16">
            <v>232</v>
          </cell>
          <cell r="C16" t="str">
            <v>מרכז הפעלה מל"ח</v>
          </cell>
          <cell r="D16">
            <v>8898.5</v>
          </cell>
        </row>
        <row r="17">
          <cell r="B17">
            <v>234</v>
          </cell>
          <cell r="C17" t="str">
            <v>מכשיר ראיית לילה וגדר חכמה</v>
          </cell>
          <cell r="D17">
            <v>15000</v>
          </cell>
        </row>
        <row r="18">
          <cell r="B18">
            <v>237</v>
          </cell>
          <cell r="C18" t="str">
            <v>סימון כבישים</v>
          </cell>
          <cell r="D18">
            <v>6216</v>
          </cell>
        </row>
        <row r="19">
          <cell r="B19">
            <v>238</v>
          </cell>
          <cell r="C19" t="str">
            <v>מוקד עירוני</v>
          </cell>
          <cell r="D19">
            <v>14634.44</v>
          </cell>
        </row>
        <row r="20">
          <cell r="B20">
            <v>239</v>
          </cell>
          <cell r="C20" t="str">
            <v>רכישת גרור ער"ן</v>
          </cell>
          <cell r="D20">
            <v>45000</v>
          </cell>
        </row>
        <row r="21">
          <cell r="D21">
            <v>1980655.8299999998</v>
          </cell>
        </row>
        <row r="23">
          <cell r="B23" t="str">
            <v>עודפים זמניים בתקציב הבלתי רגיל</v>
          </cell>
        </row>
        <row r="25">
          <cell r="B25" t="str">
            <v>מספר</v>
          </cell>
          <cell r="C25" t="str">
            <v>שם התב''ר</v>
          </cell>
          <cell r="D25" t="str">
            <v>סכום</v>
          </cell>
        </row>
        <row r="26">
          <cell r="B26">
            <v>217</v>
          </cell>
          <cell r="C26" t="str">
            <v>שיקום צנרת מים</v>
          </cell>
          <cell r="D26">
            <v>-29916.669999999925</v>
          </cell>
        </row>
        <row r="27">
          <cell r="B27">
            <v>218</v>
          </cell>
          <cell r="C27" t="str">
            <v>תכנון תאורה צומת כניסה</v>
          </cell>
          <cell r="D27">
            <v>-4985</v>
          </cell>
        </row>
        <row r="28">
          <cell r="B28">
            <v>219</v>
          </cell>
          <cell r="C28" t="str">
            <v>מפוי ממוחשב</v>
          </cell>
          <cell r="D28">
            <v>-7297.7899999999936</v>
          </cell>
        </row>
        <row r="29">
          <cell r="D29">
            <v>-42199.459999999919</v>
          </cell>
        </row>
      </sheetData>
      <sheetData sheetId="17">
        <row r="1">
          <cell r="J1" t="str">
            <v>דף 27</v>
          </cell>
        </row>
        <row r="12">
          <cell r="D12">
            <v>2898294.12</v>
          </cell>
          <cell r="E12">
            <v>0</v>
          </cell>
          <cell r="F12">
            <v>980911.70000000019</v>
          </cell>
          <cell r="G12">
            <v>125304</v>
          </cell>
          <cell r="H12">
            <v>767794</v>
          </cell>
          <cell r="J12">
            <v>3157142.0020509697</v>
          </cell>
        </row>
      </sheetData>
      <sheetData sheetId="18">
        <row r="3">
          <cell r="Q3" t="str">
            <v>דף 28</v>
          </cell>
        </row>
        <row r="5">
          <cell r="E5">
            <v>735.17</v>
          </cell>
        </row>
      </sheetData>
      <sheetData sheetId="19">
        <row r="2">
          <cell r="A2">
            <v>1</v>
          </cell>
          <cell r="D2" t="str">
            <v>1110001005</v>
          </cell>
          <cell r="E2" t="str">
            <v>ארנונה כללית</v>
          </cell>
          <cell r="F2">
            <v>-5427137.9100000001</v>
          </cell>
        </row>
        <row r="3">
          <cell r="A3">
            <v>1</v>
          </cell>
          <cell r="D3" t="str">
            <v>1113001006</v>
          </cell>
          <cell r="E3" t="str">
            <v>ארנונה מגרשים בבניה</v>
          </cell>
          <cell r="F3">
            <v>-71237.37</v>
          </cell>
        </row>
        <row r="4">
          <cell r="A4">
            <v>1</v>
          </cell>
          <cell r="D4" t="str">
            <v>1113001015</v>
          </cell>
          <cell r="E4" t="str">
            <v>ארנונה מגרשים ריקים</v>
          </cell>
          <cell r="F4">
            <v>-296428.90000000002</v>
          </cell>
        </row>
        <row r="5">
          <cell r="A5">
            <v>1</v>
          </cell>
          <cell r="D5" t="str">
            <v>1130001218</v>
          </cell>
          <cell r="E5" t="str">
            <v>הנחות ארנונה- מימון</v>
          </cell>
          <cell r="F5">
            <v>0</v>
          </cell>
        </row>
        <row r="6">
          <cell r="A6">
            <v>1</v>
          </cell>
          <cell r="D6" t="str">
            <v>1160001215</v>
          </cell>
          <cell r="E6" t="str">
            <v>הנחות ארנונה- סוציאליות</v>
          </cell>
          <cell r="F6">
            <v>-505000</v>
          </cell>
        </row>
        <row r="7">
          <cell r="A7">
            <v>1</v>
          </cell>
          <cell r="D7" t="str">
            <v>1300008104</v>
          </cell>
          <cell r="E7" t="str">
            <v>אג מבני ציבור</v>
          </cell>
          <cell r="F7">
            <v>0</v>
          </cell>
        </row>
        <row r="8">
          <cell r="A8">
            <v>1</v>
          </cell>
          <cell r="D8" t="str">
            <v>1500009901</v>
          </cell>
          <cell r="E8" t="str">
            <v>השת האוצר בפנסיה</v>
          </cell>
          <cell r="F8">
            <v>-141127.44</v>
          </cell>
        </row>
        <row r="9">
          <cell r="A9">
            <v>1</v>
          </cell>
          <cell r="D9" t="str">
            <v>1600006903</v>
          </cell>
          <cell r="E9" t="str">
            <v>החזר פרעון מלוות</v>
          </cell>
          <cell r="F9">
            <v>-1046993</v>
          </cell>
        </row>
        <row r="10">
          <cell r="A10">
            <v>1</v>
          </cell>
          <cell r="D10" t="str">
            <v>1900009109</v>
          </cell>
          <cell r="E10" t="str">
            <v>מענקים ממשרד הפנים</v>
          </cell>
          <cell r="F10">
            <v>-5351675</v>
          </cell>
        </row>
        <row r="11">
          <cell r="A11">
            <v>1</v>
          </cell>
          <cell r="D11" t="str">
            <v>1920009107</v>
          </cell>
          <cell r="E11" t="str">
            <v>מענקים חד פעמיים</v>
          </cell>
          <cell r="F11">
            <v>-957541</v>
          </cell>
        </row>
        <row r="12">
          <cell r="A12">
            <v>1</v>
          </cell>
          <cell r="D12" t="str">
            <v>1930009106</v>
          </cell>
          <cell r="E12" t="str">
            <v>מענקים</v>
          </cell>
          <cell r="F12">
            <v>-230000</v>
          </cell>
        </row>
        <row r="13">
          <cell r="A13">
            <v>1</v>
          </cell>
          <cell r="D13" t="str">
            <v>1970009102</v>
          </cell>
          <cell r="E13" t="str">
            <v>מענק רזרבה להיתיקרות</v>
          </cell>
          <cell r="F13">
            <v>0</v>
          </cell>
        </row>
        <row r="14">
          <cell r="A14">
            <v>1</v>
          </cell>
          <cell r="D14" t="str">
            <v>2142009102</v>
          </cell>
          <cell r="E14" t="str">
            <v>דמי בדיקה בשר.דגים</v>
          </cell>
          <cell r="F14">
            <v>-6761</v>
          </cell>
        </row>
        <row r="15">
          <cell r="A15">
            <v>1</v>
          </cell>
          <cell r="D15" t="str">
            <v>2143002203</v>
          </cell>
          <cell r="E15" t="str">
            <v>חיסון ורישוי כלבים</v>
          </cell>
          <cell r="F15">
            <v>-27720</v>
          </cell>
        </row>
        <row r="16">
          <cell r="A16">
            <v>1</v>
          </cell>
          <cell r="D16" t="str">
            <v>2220002207</v>
          </cell>
          <cell r="E16" t="str">
            <v>מאג שמירה</v>
          </cell>
          <cell r="F16">
            <v>-772378.55</v>
          </cell>
        </row>
        <row r="17">
          <cell r="A17">
            <v>1</v>
          </cell>
          <cell r="D17" t="str">
            <v>2220004201</v>
          </cell>
          <cell r="E17" t="str">
            <v>אבטחה-סייר</v>
          </cell>
          <cell r="F17">
            <v>-251833.8</v>
          </cell>
        </row>
        <row r="18">
          <cell r="A18">
            <v>1</v>
          </cell>
          <cell r="D18" t="str">
            <v>2220009701</v>
          </cell>
          <cell r="E18" t="str">
            <v>השתת ממשלה בבטחון</v>
          </cell>
          <cell r="F18">
            <v>-59468.52</v>
          </cell>
        </row>
        <row r="19">
          <cell r="A19">
            <v>1</v>
          </cell>
          <cell r="D19" t="str">
            <v>2221009100</v>
          </cell>
          <cell r="E19" t="str">
            <v>משמר אזרחי</v>
          </cell>
          <cell r="F19">
            <v>-10300</v>
          </cell>
        </row>
        <row r="20">
          <cell r="A20">
            <v>1</v>
          </cell>
          <cell r="D20" t="str">
            <v>2270009706</v>
          </cell>
          <cell r="E20" t="str">
            <v>השתתפות ממשלה בהגמר</v>
          </cell>
          <cell r="F20">
            <v>-143283</v>
          </cell>
        </row>
        <row r="21">
          <cell r="A21">
            <v>1</v>
          </cell>
          <cell r="D21" t="str">
            <v>2330002209</v>
          </cell>
          <cell r="E21" t="str">
            <v>אג רשיונות בניה</v>
          </cell>
          <cell r="F21">
            <v>-147339.5</v>
          </cell>
        </row>
        <row r="22">
          <cell r="A22">
            <v>1</v>
          </cell>
          <cell r="D22" t="str">
            <v>2410006202</v>
          </cell>
          <cell r="E22" t="str">
            <v>מכירת רכוש</v>
          </cell>
          <cell r="F22">
            <v>0</v>
          </cell>
        </row>
        <row r="23">
          <cell r="A23">
            <v>1</v>
          </cell>
          <cell r="D23" t="str">
            <v>2450002107</v>
          </cell>
          <cell r="E23" t="str">
            <v>אגרות ביוב</v>
          </cell>
          <cell r="F23">
            <v>-320786.24</v>
          </cell>
        </row>
        <row r="24">
          <cell r="A24">
            <v>1</v>
          </cell>
          <cell r="D24" t="str">
            <v>2520004901</v>
          </cell>
          <cell r="E24" t="str">
            <v>מחגיגות וטכסים</v>
          </cell>
          <cell r="F24">
            <v>-151794.39000000001</v>
          </cell>
        </row>
        <row r="25">
          <cell r="A25">
            <v>1</v>
          </cell>
          <cell r="D25" t="str">
            <v>2690004130</v>
          </cell>
          <cell r="E25" t="str">
            <v>הכנסות מטל"כ</v>
          </cell>
          <cell r="F25">
            <v>-33597</v>
          </cell>
        </row>
        <row r="26">
          <cell r="A26">
            <v>1</v>
          </cell>
          <cell r="D26" t="str">
            <v>2690005100</v>
          </cell>
          <cell r="E26" t="str">
            <v>הכנסות בגין שנה קודמת</v>
          </cell>
          <cell r="F26">
            <v>-37583.5</v>
          </cell>
        </row>
        <row r="27">
          <cell r="A27">
            <v>1</v>
          </cell>
          <cell r="D27" t="str">
            <v>2690006611</v>
          </cell>
          <cell r="E27" t="str">
            <v>מריבית ודיבידנד</v>
          </cell>
          <cell r="F27">
            <v>-31596.6</v>
          </cell>
        </row>
        <row r="28">
          <cell r="A28">
            <v>1</v>
          </cell>
          <cell r="D28" t="str">
            <v>2690006901</v>
          </cell>
          <cell r="E28" t="str">
            <v>הכנסות  שונות</v>
          </cell>
          <cell r="F28">
            <v>-633.79999999999995</v>
          </cell>
        </row>
        <row r="29">
          <cell r="A29">
            <v>1</v>
          </cell>
          <cell r="D29" t="str">
            <v>2810002907</v>
          </cell>
          <cell r="E29" t="str">
            <v>מלכידת כלבים</v>
          </cell>
          <cell r="F29">
            <v>-4038</v>
          </cell>
        </row>
        <row r="30">
          <cell r="A30">
            <v>1</v>
          </cell>
          <cell r="D30" t="str">
            <v>2810006905</v>
          </cell>
          <cell r="E30" t="str">
            <v>מפקוח חוקי עזר</v>
          </cell>
          <cell r="F30">
            <v>-24693.1</v>
          </cell>
        </row>
        <row r="31">
          <cell r="A31">
            <v>1</v>
          </cell>
          <cell r="D31" t="str">
            <v>2820006904</v>
          </cell>
          <cell r="E31" t="str">
            <v>מאג' בימ'ש ושכט</v>
          </cell>
          <cell r="F31">
            <v>-17160.7</v>
          </cell>
        </row>
        <row r="32">
          <cell r="A32">
            <v>1</v>
          </cell>
          <cell r="D32" t="str">
            <v>3120004223</v>
          </cell>
          <cell r="E32" t="str">
            <v>חוגי - התעמלות</v>
          </cell>
          <cell r="F32">
            <v>-32383.35</v>
          </cell>
        </row>
        <row r="33">
          <cell r="A33">
            <v>1</v>
          </cell>
          <cell r="D33" t="str">
            <v>3120004401</v>
          </cell>
          <cell r="E33" t="str">
            <v>סל תרבות וחוגים גנ"י</v>
          </cell>
          <cell r="F33">
            <v>-11161.71</v>
          </cell>
        </row>
        <row r="34">
          <cell r="A34">
            <v>1</v>
          </cell>
          <cell r="D34" t="str">
            <v>3122004106</v>
          </cell>
          <cell r="E34" t="str">
            <v>עצמי לחובה</v>
          </cell>
          <cell r="F34">
            <v>-21344.82</v>
          </cell>
        </row>
        <row r="35">
          <cell r="A35">
            <v>1</v>
          </cell>
          <cell r="D35" t="str">
            <v>3122004900</v>
          </cell>
          <cell r="E35" t="str">
            <v>גן ניסויי</v>
          </cell>
          <cell r="F35">
            <v>-3739.5</v>
          </cell>
        </row>
        <row r="36">
          <cell r="A36">
            <v>1</v>
          </cell>
          <cell r="D36" t="str">
            <v>3123004103</v>
          </cell>
          <cell r="E36" t="str">
            <v>שכ"ל קדם חובה</v>
          </cell>
          <cell r="F36">
            <v>-1089566.2</v>
          </cell>
        </row>
        <row r="37">
          <cell r="A37">
            <v>1</v>
          </cell>
          <cell r="D37" t="str">
            <v>3123009201</v>
          </cell>
          <cell r="E37" t="str">
            <v>השת ממשלה בקדם חוב</v>
          </cell>
          <cell r="F37">
            <v>-387103.86</v>
          </cell>
        </row>
        <row r="38">
          <cell r="A38">
            <v>1</v>
          </cell>
          <cell r="D38" t="str">
            <v>3124004203</v>
          </cell>
          <cell r="E38" t="str">
            <v>הכנסות למעון</v>
          </cell>
          <cell r="F38">
            <v>-471977.87</v>
          </cell>
        </row>
        <row r="39">
          <cell r="A39">
            <v>1</v>
          </cell>
          <cell r="D39" t="str">
            <v>3124009301</v>
          </cell>
          <cell r="E39" t="str">
            <v>הכנסות משרד העבודה</v>
          </cell>
          <cell r="F39">
            <v>0</v>
          </cell>
        </row>
        <row r="40">
          <cell r="A40">
            <v>1</v>
          </cell>
          <cell r="D40" t="str">
            <v>3125004107</v>
          </cell>
          <cell r="E40" t="str">
            <v>הכנסות למועדונית_גן</v>
          </cell>
          <cell r="F40">
            <v>-460345.67</v>
          </cell>
        </row>
        <row r="41">
          <cell r="A41">
            <v>1</v>
          </cell>
          <cell r="D41" t="str">
            <v>3125009205</v>
          </cell>
          <cell r="E41" t="str">
            <v>ממשלה למועדוניות גן</v>
          </cell>
          <cell r="F41">
            <v>-93641.54</v>
          </cell>
        </row>
        <row r="42">
          <cell r="A42">
            <v>1</v>
          </cell>
          <cell r="D42" t="str">
            <v>3125104904</v>
          </cell>
          <cell r="E42" t="str">
            <v>מועדוניות יוחא</v>
          </cell>
          <cell r="F42">
            <v>-141516</v>
          </cell>
        </row>
        <row r="43">
          <cell r="A43">
            <v>1</v>
          </cell>
          <cell r="D43" t="str">
            <v>3125109208</v>
          </cell>
          <cell r="E43" t="str">
            <v>מועדוניות יוחא</v>
          </cell>
          <cell r="F43">
            <v>-27543.05</v>
          </cell>
        </row>
        <row r="44">
          <cell r="A44">
            <v>1</v>
          </cell>
          <cell r="D44" t="str">
            <v>3132004105</v>
          </cell>
          <cell r="E44" t="str">
            <v>אג שרותים בי"ס</v>
          </cell>
          <cell r="F44">
            <v>-6330.35</v>
          </cell>
        </row>
        <row r="45">
          <cell r="A45">
            <v>1</v>
          </cell>
          <cell r="D45" t="str">
            <v>3132004114</v>
          </cell>
          <cell r="E45" t="str">
            <v>למלאכה</v>
          </cell>
          <cell r="F45">
            <v>-1329.58</v>
          </cell>
        </row>
        <row r="46">
          <cell r="A46">
            <v>1</v>
          </cell>
          <cell r="D46" t="str">
            <v>3132004123</v>
          </cell>
          <cell r="E46" t="str">
            <v>סייעות כתה  א</v>
          </cell>
          <cell r="F46">
            <v>0</v>
          </cell>
        </row>
        <row r="47">
          <cell r="A47">
            <v>1</v>
          </cell>
          <cell r="D47" t="str">
            <v>3132004208</v>
          </cell>
          <cell r="E47" t="str">
            <v>הכנסות לתל"ן בי"ס</v>
          </cell>
          <cell r="F47">
            <v>-4500</v>
          </cell>
        </row>
        <row r="48">
          <cell r="A48">
            <v>1</v>
          </cell>
          <cell r="D48" t="str">
            <v>3132004217</v>
          </cell>
          <cell r="E48" t="str">
            <v>השתתמוא"ז בתל"ן ב"ס יסוד</v>
          </cell>
          <cell r="F48">
            <v>0</v>
          </cell>
        </row>
        <row r="49">
          <cell r="A49">
            <v>1</v>
          </cell>
          <cell r="D49" t="str">
            <v>3132004301</v>
          </cell>
          <cell r="E49" t="str">
            <v>מאג תלמידי חוץ</v>
          </cell>
          <cell r="F49">
            <v>-122905</v>
          </cell>
        </row>
        <row r="50">
          <cell r="A50">
            <v>1</v>
          </cell>
          <cell r="D50" t="str">
            <v>3132004909</v>
          </cell>
          <cell r="E50" t="str">
            <v>סל תרבות בי"ס</v>
          </cell>
          <cell r="F50">
            <v>-30049</v>
          </cell>
        </row>
        <row r="51">
          <cell r="A51">
            <v>1</v>
          </cell>
          <cell r="D51" t="str">
            <v>3132004927</v>
          </cell>
          <cell r="E51" t="str">
            <v>הכנס עצמיות קב"ס</v>
          </cell>
          <cell r="F51">
            <v>-11081.44</v>
          </cell>
        </row>
        <row r="52">
          <cell r="A52">
            <v>1</v>
          </cell>
          <cell r="D52" t="str">
            <v>3132009203</v>
          </cell>
          <cell r="E52" t="str">
            <v>השתת ממשלה בביס</v>
          </cell>
          <cell r="F52">
            <v>-705827.82</v>
          </cell>
        </row>
        <row r="53">
          <cell r="A53">
            <v>1</v>
          </cell>
          <cell r="D53" t="str">
            <v>3132009212</v>
          </cell>
          <cell r="E53" t="str">
            <v>השת' ממש בשיכפול בי"ס</v>
          </cell>
          <cell r="F53">
            <v>-17894</v>
          </cell>
        </row>
        <row r="54">
          <cell r="A54">
            <v>1</v>
          </cell>
          <cell r="D54" t="str">
            <v>3132009221</v>
          </cell>
          <cell r="E54" t="str">
            <v>הכנסות קב"ס</v>
          </cell>
          <cell r="F54">
            <v>-157878.48000000001</v>
          </cell>
        </row>
        <row r="55">
          <cell r="A55">
            <v>1</v>
          </cell>
          <cell r="D55" t="str">
            <v>3132009230</v>
          </cell>
          <cell r="E55" t="str">
            <v>ממשלה אג' שר יסודי</v>
          </cell>
          <cell r="F55">
            <v>-15414</v>
          </cell>
        </row>
        <row r="56">
          <cell r="A56">
            <v>1</v>
          </cell>
          <cell r="D56" t="str">
            <v>3138004107</v>
          </cell>
          <cell r="E56" t="str">
            <v>הכנסות לצהרון בי"ס</v>
          </cell>
          <cell r="F56">
            <v>-356660.72</v>
          </cell>
        </row>
        <row r="57">
          <cell r="A57">
            <v>1</v>
          </cell>
          <cell r="D57" t="str">
            <v>3138009205</v>
          </cell>
          <cell r="E57" t="str">
            <v>ממשלה לצהרון בי"ס</v>
          </cell>
          <cell r="F57">
            <v>-77791.58</v>
          </cell>
        </row>
        <row r="58">
          <cell r="A58">
            <v>1</v>
          </cell>
          <cell r="D58" t="str">
            <v>3138109208</v>
          </cell>
          <cell r="E58" t="str">
            <v>למועדונית משפחתית</v>
          </cell>
          <cell r="F58">
            <v>-8500</v>
          </cell>
        </row>
        <row r="59">
          <cell r="A59">
            <v>1</v>
          </cell>
          <cell r="D59" t="str">
            <v>3140004100</v>
          </cell>
          <cell r="E59" t="str">
            <v>אג שרותים חט"ב</v>
          </cell>
          <cell r="F59">
            <v>-3874.6</v>
          </cell>
        </row>
        <row r="60">
          <cell r="A60">
            <v>1</v>
          </cell>
          <cell r="D60" t="str">
            <v>3140004203</v>
          </cell>
          <cell r="E60" t="str">
            <v>הכנסות תל"ן חטב</v>
          </cell>
          <cell r="F60">
            <v>-8000</v>
          </cell>
        </row>
        <row r="61">
          <cell r="A61">
            <v>1</v>
          </cell>
          <cell r="D61" t="str">
            <v>3140004212</v>
          </cell>
          <cell r="E61" t="str">
            <v>השתת מוא"ז בתל"ן בחט"ב</v>
          </cell>
          <cell r="F61">
            <v>0</v>
          </cell>
        </row>
        <row r="62">
          <cell r="A62">
            <v>1</v>
          </cell>
          <cell r="D62" t="str">
            <v>3140004409</v>
          </cell>
          <cell r="E62" t="str">
            <v>סל תרבות חט"ב</v>
          </cell>
          <cell r="F62">
            <v>-16522</v>
          </cell>
        </row>
        <row r="63">
          <cell r="A63">
            <v>1</v>
          </cell>
          <cell r="D63" t="str">
            <v>3140009208</v>
          </cell>
          <cell r="E63" t="str">
            <v>ממשלה לחט"ב</v>
          </cell>
          <cell r="F63">
            <v>-816964.37</v>
          </cell>
        </row>
        <row r="64">
          <cell r="A64">
            <v>1</v>
          </cell>
          <cell r="D64" t="str">
            <v>3140009217</v>
          </cell>
          <cell r="E64" t="str">
            <v>ממשל בשיכפול חט"ב</v>
          </cell>
          <cell r="F64">
            <v>-10904</v>
          </cell>
        </row>
        <row r="65">
          <cell r="A65">
            <v>1</v>
          </cell>
          <cell r="D65" t="str">
            <v>3140009235</v>
          </cell>
          <cell r="E65" t="str">
            <v>ממשלה אג' שרותים חטב</v>
          </cell>
          <cell r="F65">
            <v>-12360</v>
          </cell>
        </row>
        <row r="66">
          <cell r="A66">
            <v>1</v>
          </cell>
          <cell r="D66" t="str">
            <v>3171009202</v>
          </cell>
          <cell r="E66" t="str">
            <v>ממשלה בבטחון חינוך</v>
          </cell>
          <cell r="F66">
            <v>-311796.31</v>
          </cell>
        </row>
        <row r="67">
          <cell r="A67">
            <v>1</v>
          </cell>
          <cell r="D67" t="str">
            <v>3173009206</v>
          </cell>
          <cell r="E67" t="str">
            <v>ממשלה בשפ"י</v>
          </cell>
          <cell r="F67">
            <v>-147828.64000000001</v>
          </cell>
        </row>
        <row r="68">
          <cell r="A68">
            <v>1</v>
          </cell>
          <cell r="D68" t="str">
            <v>3178004907</v>
          </cell>
          <cell r="E68" t="str">
            <v>השת הורים בהסעות</v>
          </cell>
          <cell r="F68">
            <v>-166353.37</v>
          </cell>
        </row>
        <row r="69">
          <cell r="A69">
            <v>1</v>
          </cell>
          <cell r="D69" t="str">
            <v>3178009201</v>
          </cell>
          <cell r="E69" t="str">
            <v>השת ממשלה בהסעות</v>
          </cell>
          <cell r="F69">
            <v>-1213400.7</v>
          </cell>
        </row>
        <row r="70">
          <cell r="A70">
            <v>1</v>
          </cell>
          <cell r="D70" t="str">
            <v>3220004909</v>
          </cell>
          <cell r="E70" t="str">
            <v>מחבורות יצוגיות</v>
          </cell>
          <cell r="F70">
            <v>-34088</v>
          </cell>
        </row>
        <row r="71">
          <cell r="A71">
            <v>1</v>
          </cell>
          <cell r="D71" t="str">
            <v>3230004908</v>
          </cell>
          <cell r="E71" t="str">
            <v>הכנסות לספריה</v>
          </cell>
          <cell r="F71">
            <v>-2497.6999999999998</v>
          </cell>
        </row>
        <row r="72">
          <cell r="A72">
            <v>1</v>
          </cell>
          <cell r="D72" t="str">
            <v>3230009202</v>
          </cell>
          <cell r="E72" t="str">
            <v>השת ממשלה בספריה</v>
          </cell>
          <cell r="F72">
            <v>-36718.910000000003</v>
          </cell>
        </row>
        <row r="73">
          <cell r="A73">
            <v>1</v>
          </cell>
          <cell r="D73" t="str">
            <v>3240004206</v>
          </cell>
          <cell r="E73" t="str">
            <v>הכנסות לחוגים</v>
          </cell>
          <cell r="F73">
            <v>-888000.4</v>
          </cell>
        </row>
        <row r="74">
          <cell r="A74">
            <v>1</v>
          </cell>
          <cell r="D74" t="str">
            <v>3282004907</v>
          </cell>
          <cell r="E74" t="str">
            <v>הכ למועדון הנוער</v>
          </cell>
          <cell r="F74">
            <v>-86347.199999999997</v>
          </cell>
        </row>
        <row r="75">
          <cell r="A75">
            <v>1</v>
          </cell>
          <cell r="D75" t="str">
            <v>3282009201</v>
          </cell>
          <cell r="E75" t="str">
            <v>ממש' במוס נוער</v>
          </cell>
          <cell r="F75">
            <v>-41146.5</v>
          </cell>
        </row>
        <row r="76">
          <cell r="A76">
            <v>1</v>
          </cell>
          <cell r="D76" t="str">
            <v>3283004203</v>
          </cell>
          <cell r="E76" t="str">
            <v>הכנס לתרבות תורנית</v>
          </cell>
          <cell r="F76">
            <v>-16554.599999999999</v>
          </cell>
        </row>
        <row r="77">
          <cell r="A77">
            <v>1</v>
          </cell>
          <cell r="D77" t="str">
            <v>3283009208</v>
          </cell>
          <cell r="E77" t="str">
            <v>ממשל בתורנית</v>
          </cell>
          <cell r="F77">
            <v>-32000</v>
          </cell>
        </row>
        <row r="78">
          <cell r="A78">
            <v>1</v>
          </cell>
          <cell r="D78" t="str">
            <v>3284004901</v>
          </cell>
          <cell r="E78" t="str">
            <v>דמי קיטנות</v>
          </cell>
          <cell r="F78">
            <v>-306022.77</v>
          </cell>
        </row>
        <row r="79">
          <cell r="A79">
            <v>1</v>
          </cell>
          <cell r="D79" t="str">
            <v>3284009205</v>
          </cell>
          <cell r="E79" t="str">
            <v>לקייטנה ממשרד החינוך</v>
          </cell>
          <cell r="F79">
            <v>-69516.5</v>
          </cell>
        </row>
        <row r="80">
          <cell r="A80">
            <v>1</v>
          </cell>
          <cell r="D80" t="str">
            <v>3290004108</v>
          </cell>
          <cell r="E80" t="str">
            <v>הכנסות לספורט</v>
          </cell>
          <cell r="F80">
            <v>-210060</v>
          </cell>
        </row>
        <row r="81">
          <cell r="A81">
            <v>1</v>
          </cell>
          <cell r="D81" t="str">
            <v>3290009206</v>
          </cell>
          <cell r="E81" t="str">
            <v>השת ממשלה בספורט</v>
          </cell>
          <cell r="F81">
            <v>-29379</v>
          </cell>
        </row>
        <row r="82">
          <cell r="A82">
            <v>1</v>
          </cell>
          <cell r="D82" t="str">
            <v>3410009303</v>
          </cell>
          <cell r="E82" t="str">
            <v>אירגוניות ושכר</v>
          </cell>
          <cell r="F82">
            <v>-134805</v>
          </cell>
        </row>
        <row r="83">
          <cell r="A83">
            <v>1</v>
          </cell>
          <cell r="D83" t="str">
            <v>3411009300</v>
          </cell>
          <cell r="E83" t="str">
            <v>ממשל' בהוצ רווחה</v>
          </cell>
          <cell r="F83">
            <v>-1056</v>
          </cell>
        </row>
        <row r="84">
          <cell r="A84">
            <v>1</v>
          </cell>
          <cell r="D84" t="str">
            <v>3422004909</v>
          </cell>
          <cell r="E84" t="str">
            <v>משפ במצוקה בקהילה</v>
          </cell>
          <cell r="F84">
            <v>-3360</v>
          </cell>
        </row>
        <row r="85">
          <cell r="A85">
            <v>1</v>
          </cell>
          <cell r="D85" t="str">
            <v>3422009306</v>
          </cell>
          <cell r="E85" t="str">
            <v>משפחות במצוקה בקהילה</v>
          </cell>
          <cell r="F85">
            <v>-9700</v>
          </cell>
        </row>
        <row r="86">
          <cell r="A86">
            <v>1</v>
          </cell>
          <cell r="D86" t="str">
            <v>3422104902</v>
          </cell>
          <cell r="E86" t="str">
            <v>קיטנה לאמהות</v>
          </cell>
          <cell r="F86">
            <v>0</v>
          </cell>
        </row>
        <row r="87">
          <cell r="A87">
            <v>1</v>
          </cell>
          <cell r="D87" t="str">
            <v>3422109309</v>
          </cell>
          <cell r="E87" t="str">
            <v>קייטנות לאמהות</v>
          </cell>
          <cell r="F87">
            <v>0</v>
          </cell>
        </row>
        <row r="88">
          <cell r="A88">
            <v>1</v>
          </cell>
          <cell r="D88" t="str">
            <v>3424009300</v>
          </cell>
          <cell r="E88" t="str">
            <v>טיפול בםרט ומשפחה</v>
          </cell>
          <cell r="F88">
            <v>-5250</v>
          </cell>
        </row>
        <row r="89">
          <cell r="A89">
            <v>1</v>
          </cell>
          <cell r="D89" t="str">
            <v>3435004909</v>
          </cell>
          <cell r="E89" t="str">
            <v>פעולות קהילתיות לנוער</v>
          </cell>
          <cell r="F89">
            <v>-1773.09</v>
          </cell>
        </row>
        <row r="90">
          <cell r="A90">
            <v>1</v>
          </cell>
          <cell r="D90" t="str">
            <v>3435009306</v>
          </cell>
          <cell r="E90" t="str">
            <v>פעולות קהילתיות לילד</v>
          </cell>
          <cell r="F90">
            <v>-48104</v>
          </cell>
        </row>
        <row r="91">
          <cell r="A91">
            <v>1</v>
          </cell>
          <cell r="D91" t="str">
            <v>3438004900</v>
          </cell>
          <cell r="E91" t="str">
            <v>לילדים בפנימיות</v>
          </cell>
          <cell r="F91">
            <v>-13328</v>
          </cell>
        </row>
        <row r="92">
          <cell r="A92">
            <v>1</v>
          </cell>
          <cell r="D92" t="str">
            <v>3438009307</v>
          </cell>
          <cell r="E92" t="str">
            <v>אחזקת ילדים בפנימיות</v>
          </cell>
          <cell r="F92">
            <v>-78791</v>
          </cell>
        </row>
        <row r="93">
          <cell r="A93">
            <v>1</v>
          </cell>
          <cell r="D93" t="str">
            <v>3439009304</v>
          </cell>
          <cell r="E93" t="str">
            <v>מעונות יום- אומנה</v>
          </cell>
          <cell r="F93">
            <v>-44155</v>
          </cell>
        </row>
        <row r="94">
          <cell r="A94">
            <v>1</v>
          </cell>
          <cell r="D94" t="str">
            <v>3439009313</v>
          </cell>
          <cell r="E94" t="str">
            <v>מעונות יום מ.הרווחה</v>
          </cell>
          <cell r="F94">
            <v>-47378</v>
          </cell>
        </row>
        <row r="95">
          <cell r="A95">
            <v>1</v>
          </cell>
          <cell r="D95" t="str">
            <v>3443004904</v>
          </cell>
          <cell r="E95" t="str">
            <v>למעונות גריאטריים</v>
          </cell>
          <cell r="F95">
            <v>-1571.11</v>
          </cell>
        </row>
        <row r="96">
          <cell r="A96">
            <v>1</v>
          </cell>
          <cell r="D96" t="str">
            <v>3444004901</v>
          </cell>
          <cell r="E96" t="str">
            <v>למועדון קשישים</v>
          </cell>
          <cell r="F96">
            <v>-13419</v>
          </cell>
        </row>
        <row r="97">
          <cell r="A97">
            <v>1</v>
          </cell>
          <cell r="D97" t="str">
            <v>3444009308</v>
          </cell>
          <cell r="E97" t="str">
            <v>ממשל למועדון קשישים</v>
          </cell>
          <cell r="F97">
            <v>-24060</v>
          </cell>
        </row>
        <row r="98">
          <cell r="A98">
            <v>1</v>
          </cell>
          <cell r="D98" t="str">
            <v>3445009305</v>
          </cell>
          <cell r="E98" t="str">
            <v>ממשל בצרכים לזקן</v>
          </cell>
          <cell r="F98">
            <v>-23410</v>
          </cell>
        </row>
        <row r="99">
          <cell r="A99">
            <v>1</v>
          </cell>
          <cell r="D99" t="str">
            <v>3451004909</v>
          </cell>
          <cell r="E99" t="str">
            <v>למפגרים במוסדות</v>
          </cell>
          <cell r="F99">
            <v>0</v>
          </cell>
        </row>
        <row r="100">
          <cell r="A100">
            <v>1</v>
          </cell>
          <cell r="D100" t="str">
            <v>3451009306</v>
          </cell>
          <cell r="E100" t="str">
            <v>מפגרים במוסדות</v>
          </cell>
          <cell r="F100">
            <v>-138215</v>
          </cell>
        </row>
        <row r="101">
          <cell r="A101">
            <v>1</v>
          </cell>
          <cell r="D101" t="str">
            <v>3452009303</v>
          </cell>
          <cell r="E101" t="str">
            <v>מפגרים במעון טיפולי</v>
          </cell>
          <cell r="F101">
            <v>0</v>
          </cell>
        </row>
        <row r="102">
          <cell r="A102">
            <v>1</v>
          </cell>
          <cell r="D102" t="str">
            <v>3453009300</v>
          </cell>
          <cell r="E102" t="str">
            <v>שרותים תומכים למפגר</v>
          </cell>
          <cell r="F102">
            <v>0</v>
          </cell>
        </row>
        <row r="103">
          <cell r="A103">
            <v>1</v>
          </cell>
          <cell r="D103" t="str">
            <v>3463009309</v>
          </cell>
          <cell r="E103" t="str">
            <v>דמי ליווי לעיוור</v>
          </cell>
          <cell r="F103">
            <v>-7080</v>
          </cell>
        </row>
        <row r="104">
          <cell r="A104">
            <v>1</v>
          </cell>
          <cell r="D104" t="str">
            <v>3464009306</v>
          </cell>
          <cell r="E104" t="str">
            <v>מפעלי שקום ותעסוקה</v>
          </cell>
          <cell r="F104">
            <v>0</v>
          </cell>
        </row>
        <row r="105">
          <cell r="A105">
            <v>1</v>
          </cell>
          <cell r="D105" t="str">
            <v>3466009300</v>
          </cell>
          <cell r="E105" t="str">
            <v>תעסוקה מוגנת</v>
          </cell>
          <cell r="F105">
            <v>-2589</v>
          </cell>
        </row>
        <row r="106">
          <cell r="A106">
            <v>1</v>
          </cell>
          <cell r="D106" t="str">
            <v>3467004900</v>
          </cell>
          <cell r="E106" t="str">
            <v>שיקום נכים</v>
          </cell>
          <cell r="F106">
            <v>-1440</v>
          </cell>
        </row>
        <row r="107">
          <cell r="A107">
            <v>1</v>
          </cell>
          <cell r="D107" t="str">
            <v>3467009307</v>
          </cell>
          <cell r="E107" t="str">
            <v>שיקום נכים בקהילה</v>
          </cell>
          <cell r="F107">
            <v>-20493</v>
          </cell>
        </row>
        <row r="108">
          <cell r="A108">
            <v>1</v>
          </cell>
          <cell r="D108" t="str">
            <v>3468009304</v>
          </cell>
          <cell r="E108" t="str">
            <v>אמון והכשרה-שקום נכים</v>
          </cell>
          <cell r="F108">
            <v>12112</v>
          </cell>
        </row>
        <row r="109">
          <cell r="A109">
            <v>1</v>
          </cell>
          <cell r="D109" t="str">
            <v>3471004907</v>
          </cell>
          <cell r="E109" t="str">
            <v>חבורות רחוב ונערות</v>
          </cell>
          <cell r="F109">
            <v>0</v>
          </cell>
        </row>
        <row r="110">
          <cell r="A110">
            <v>1</v>
          </cell>
          <cell r="D110" t="str">
            <v>3471009304</v>
          </cell>
          <cell r="E110" t="str">
            <v>טיפול בחבורות רחוב-נערות</v>
          </cell>
          <cell r="F110">
            <v>-27443</v>
          </cell>
        </row>
        <row r="111">
          <cell r="A111">
            <v>1</v>
          </cell>
          <cell r="D111" t="str">
            <v>3472009301</v>
          </cell>
          <cell r="E111" t="str">
            <v>נערות במצוקה</v>
          </cell>
          <cell r="F111">
            <v>-2400</v>
          </cell>
        </row>
        <row r="112">
          <cell r="A112">
            <v>1</v>
          </cell>
          <cell r="D112" t="str">
            <v>3474009305</v>
          </cell>
          <cell r="E112" t="str">
            <v>טיפול בסמים</v>
          </cell>
          <cell r="F112">
            <v>-35219</v>
          </cell>
        </row>
        <row r="113">
          <cell r="A113">
            <v>1</v>
          </cell>
          <cell r="D113" t="str">
            <v>3482009300</v>
          </cell>
          <cell r="E113" t="str">
            <v>לכידות חברתית</v>
          </cell>
          <cell r="F113">
            <v>-7000</v>
          </cell>
        </row>
        <row r="114">
          <cell r="A114">
            <v>1</v>
          </cell>
          <cell r="D114" t="str">
            <v>3790009902</v>
          </cell>
          <cell r="E114" t="str">
            <v>ממשלה-איכות הסביבה</v>
          </cell>
          <cell r="F114">
            <v>-5000</v>
          </cell>
        </row>
        <row r="115">
          <cell r="A115">
            <v>1</v>
          </cell>
          <cell r="D115" t="str">
            <v>4130002104</v>
          </cell>
          <cell r="E115" t="str">
            <v>אגרות מים</v>
          </cell>
          <cell r="F115">
            <v>0</v>
          </cell>
        </row>
        <row r="116">
          <cell r="A116">
            <v>1</v>
          </cell>
          <cell r="D116" t="str">
            <v>4130006504</v>
          </cell>
          <cell r="E116" t="str">
            <v>הכנסות ממים</v>
          </cell>
          <cell r="F116">
            <v>-1520982.97</v>
          </cell>
        </row>
        <row r="117">
          <cell r="A117">
            <v>1</v>
          </cell>
          <cell r="D117" t="str">
            <v>4130006513</v>
          </cell>
          <cell r="E117" t="str">
            <v>הכנסות ממים - צבוריות</v>
          </cell>
          <cell r="F117">
            <v>0</v>
          </cell>
        </row>
        <row r="118">
          <cell r="A118">
            <v>1</v>
          </cell>
          <cell r="D118" t="str">
            <v>4131002101</v>
          </cell>
          <cell r="E118" t="str">
            <v>אג רשת פרטית</v>
          </cell>
          <cell r="F118">
            <v>-22006.7</v>
          </cell>
        </row>
        <row r="119">
          <cell r="A119">
            <v>1</v>
          </cell>
          <cell r="D119" t="str">
            <v>4132006209</v>
          </cell>
          <cell r="E119" t="str">
            <v>הכנ ממדי מים</v>
          </cell>
          <cell r="F119">
            <v>-9374.67</v>
          </cell>
        </row>
        <row r="120">
          <cell r="A120">
            <v>1</v>
          </cell>
          <cell r="D120" t="str">
            <v>4133002909</v>
          </cell>
          <cell r="E120" t="str">
            <v>השת בעלים בצנרת</v>
          </cell>
          <cell r="F120">
            <v>-2015.1</v>
          </cell>
        </row>
        <row r="121">
          <cell r="A121">
            <v>1</v>
          </cell>
          <cell r="D121" t="str">
            <v>5010003107</v>
          </cell>
          <cell r="E121" t="str">
            <v>היטל פיתוח- ניקוז</v>
          </cell>
          <cell r="F121">
            <v>0</v>
          </cell>
        </row>
        <row r="122">
          <cell r="A122">
            <v>1</v>
          </cell>
          <cell r="D122" t="str">
            <v>5020003106</v>
          </cell>
          <cell r="E122" t="str">
            <v>פיתוח כבישים ומדרכ</v>
          </cell>
          <cell r="F122">
            <v>0</v>
          </cell>
        </row>
        <row r="123">
          <cell r="A123">
            <v>1</v>
          </cell>
          <cell r="D123" t="str">
            <v>6111001100</v>
          </cell>
          <cell r="E123" t="str">
            <v>הנהלה שכר</v>
          </cell>
          <cell r="F123">
            <v>465707.6</v>
          </cell>
        </row>
        <row r="124">
          <cell r="A124">
            <v>1</v>
          </cell>
          <cell r="D124" t="str">
            <v>6111001119</v>
          </cell>
          <cell r="E124" t="str">
            <v>סגן ראש המועצה</v>
          </cell>
          <cell r="F124">
            <v>149071.4</v>
          </cell>
        </row>
        <row r="125">
          <cell r="A125">
            <v>1</v>
          </cell>
          <cell r="D125" t="str">
            <v>6111003104</v>
          </cell>
          <cell r="E125" t="str">
            <v>פנסיה ופיצויים</v>
          </cell>
          <cell r="F125">
            <v>192205.3</v>
          </cell>
        </row>
        <row r="126">
          <cell r="A126">
            <v>1</v>
          </cell>
          <cell r="D126" t="str">
            <v>6111005117</v>
          </cell>
          <cell r="E126" t="str">
            <v>כיבוד ואירוח</v>
          </cell>
          <cell r="F126">
            <v>483.45</v>
          </cell>
        </row>
        <row r="127">
          <cell r="A127">
            <v>1</v>
          </cell>
          <cell r="D127" t="str">
            <v>6111005201</v>
          </cell>
          <cell r="E127" t="str">
            <v>ספרים ועיתונים</v>
          </cell>
          <cell r="F127">
            <v>8388.57</v>
          </cell>
        </row>
        <row r="128">
          <cell r="A128">
            <v>1</v>
          </cell>
          <cell r="D128" t="str">
            <v>6111005304</v>
          </cell>
          <cell r="E128" t="str">
            <v>רכב ראש המועצה</v>
          </cell>
          <cell r="F128">
            <v>34522.75</v>
          </cell>
        </row>
        <row r="129">
          <cell r="A129">
            <v>1</v>
          </cell>
          <cell r="D129" t="str">
            <v>6111005407</v>
          </cell>
          <cell r="E129" t="str">
            <v>הוצ טלפון</v>
          </cell>
          <cell r="F129">
            <v>13430.57</v>
          </cell>
        </row>
        <row r="130">
          <cell r="A130">
            <v>1</v>
          </cell>
          <cell r="D130" t="str">
            <v>6111005500</v>
          </cell>
          <cell r="E130" t="str">
            <v>פירסום ויחסי ציבור</v>
          </cell>
          <cell r="F130">
            <v>31446.560000000001</v>
          </cell>
        </row>
        <row r="131">
          <cell r="A131">
            <v>1</v>
          </cell>
          <cell r="D131" t="str">
            <v>6111006824</v>
          </cell>
          <cell r="E131" t="str">
            <v>הוצ אחרות</v>
          </cell>
          <cell r="F131">
            <v>2670.4</v>
          </cell>
        </row>
        <row r="132">
          <cell r="A132">
            <v>1</v>
          </cell>
          <cell r="D132" t="str">
            <v>6120001102</v>
          </cell>
          <cell r="E132" t="str">
            <v>מבקר המועצה</v>
          </cell>
          <cell r="F132">
            <v>89434.2</v>
          </cell>
        </row>
        <row r="133">
          <cell r="A133">
            <v>1</v>
          </cell>
          <cell r="D133" t="str">
            <v>6120007805</v>
          </cell>
          <cell r="E133" t="str">
            <v>הוצאות מבקר</v>
          </cell>
          <cell r="F133">
            <v>1951.6</v>
          </cell>
        </row>
        <row r="134">
          <cell r="A134">
            <v>1</v>
          </cell>
          <cell r="D134" t="str">
            <v>6131001108</v>
          </cell>
          <cell r="E134" t="str">
            <v>מזכירות שכר</v>
          </cell>
          <cell r="F134">
            <v>611008.5</v>
          </cell>
        </row>
        <row r="135">
          <cell r="A135">
            <v>1</v>
          </cell>
          <cell r="D135" t="str">
            <v>6131004109</v>
          </cell>
          <cell r="E135" t="str">
            <v>דמי שכירות</v>
          </cell>
          <cell r="F135">
            <v>128824</v>
          </cell>
        </row>
        <row r="136">
          <cell r="A136">
            <v>1</v>
          </cell>
          <cell r="D136" t="str">
            <v>6131004202</v>
          </cell>
          <cell r="E136" t="str">
            <v>תיקונים ואחזקה</v>
          </cell>
          <cell r="F136">
            <v>21766.97</v>
          </cell>
        </row>
        <row r="137">
          <cell r="A137">
            <v>1</v>
          </cell>
          <cell r="D137" t="str">
            <v>6131004305</v>
          </cell>
          <cell r="E137" t="str">
            <v>חימום חשמל ונקיון</v>
          </cell>
          <cell r="F137">
            <v>71748.84</v>
          </cell>
        </row>
        <row r="138">
          <cell r="A138">
            <v>1</v>
          </cell>
          <cell r="D138" t="str">
            <v>6131004501</v>
          </cell>
          <cell r="E138" t="str">
            <v>ריהוט ואחזקתו</v>
          </cell>
          <cell r="F138">
            <v>10380.290000000001</v>
          </cell>
        </row>
        <row r="139">
          <cell r="A139">
            <v>1</v>
          </cell>
          <cell r="D139" t="str">
            <v>6131004510</v>
          </cell>
          <cell r="E139" t="str">
            <v>מכ משרד ואחזקה</v>
          </cell>
          <cell r="F139">
            <v>58854.37</v>
          </cell>
        </row>
        <row r="140">
          <cell r="A140">
            <v>1</v>
          </cell>
          <cell r="D140" t="str">
            <v>6131004707</v>
          </cell>
          <cell r="E140" t="str">
            <v>צרכי משרד</v>
          </cell>
          <cell r="F140">
            <v>58709.9</v>
          </cell>
        </row>
        <row r="141">
          <cell r="A141">
            <v>1</v>
          </cell>
          <cell r="D141" t="str">
            <v>6131005115</v>
          </cell>
          <cell r="E141" t="str">
            <v>כיבוד ואירוח</v>
          </cell>
          <cell r="F141">
            <v>31996.92</v>
          </cell>
        </row>
        <row r="142">
          <cell r="A142">
            <v>1</v>
          </cell>
          <cell r="D142" t="str">
            <v>6131005124</v>
          </cell>
          <cell r="E142" t="str">
            <v>הוצ נסיעה</v>
          </cell>
          <cell r="F142">
            <v>440.7</v>
          </cell>
        </row>
        <row r="143">
          <cell r="A143">
            <v>1</v>
          </cell>
          <cell r="D143" t="str">
            <v>6131005405</v>
          </cell>
          <cell r="E143" t="str">
            <v>טלפון ובולים</v>
          </cell>
          <cell r="F143">
            <v>129559.31</v>
          </cell>
        </row>
        <row r="144">
          <cell r="A144">
            <v>1</v>
          </cell>
          <cell r="D144" t="str">
            <v>6131005704</v>
          </cell>
          <cell r="E144" t="str">
            <v>מיכון    ואוטומציה</v>
          </cell>
          <cell r="F144">
            <v>15230.45</v>
          </cell>
        </row>
        <row r="145">
          <cell r="A145">
            <v>1</v>
          </cell>
          <cell r="D145" t="str">
            <v>6160005218</v>
          </cell>
          <cell r="E145" t="str">
            <v>הדרכה ויעוץ</v>
          </cell>
          <cell r="F145">
            <v>85954.8</v>
          </cell>
        </row>
        <row r="146">
          <cell r="A146">
            <v>1</v>
          </cell>
          <cell r="D146" t="str">
            <v>6170007800</v>
          </cell>
          <cell r="E146" t="str">
            <v>הוצ משפטיות</v>
          </cell>
          <cell r="F146">
            <v>151379.07</v>
          </cell>
        </row>
        <row r="147">
          <cell r="A147">
            <v>1</v>
          </cell>
          <cell r="D147" t="str">
            <v>6211001103</v>
          </cell>
          <cell r="E147" t="str">
            <v>גזברות שכר</v>
          </cell>
          <cell r="F147">
            <v>836184.3</v>
          </cell>
        </row>
        <row r="148">
          <cell r="A148">
            <v>1</v>
          </cell>
          <cell r="D148" t="str">
            <v>6211001112</v>
          </cell>
          <cell r="E148" t="str">
            <v>רכש ומחסן-שכר</v>
          </cell>
          <cell r="F148">
            <v>227407.6</v>
          </cell>
        </row>
        <row r="149">
          <cell r="A149">
            <v>1</v>
          </cell>
          <cell r="D149" t="str">
            <v>6211004702</v>
          </cell>
          <cell r="E149" t="str">
            <v>צרכי משרד</v>
          </cell>
          <cell r="F149">
            <v>15491.97</v>
          </cell>
        </row>
        <row r="150">
          <cell r="A150">
            <v>1</v>
          </cell>
          <cell r="D150" t="str">
            <v>6211005129</v>
          </cell>
          <cell r="E150" t="str">
            <v>נסיעות ואשל</v>
          </cell>
          <cell r="F150">
            <v>2909.06</v>
          </cell>
        </row>
        <row r="151">
          <cell r="A151">
            <v>1</v>
          </cell>
          <cell r="D151" t="str">
            <v>6211005204</v>
          </cell>
          <cell r="E151" t="str">
            <v>ספרות מקצועית</v>
          </cell>
          <cell r="F151">
            <v>8257.15</v>
          </cell>
        </row>
        <row r="152">
          <cell r="A152">
            <v>1</v>
          </cell>
          <cell r="D152" t="str">
            <v>6211005307</v>
          </cell>
          <cell r="E152" t="str">
            <v>רכב גזבר</v>
          </cell>
          <cell r="F152">
            <v>53117.05</v>
          </cell>
        </row>
        <row r="153">
          <cell r="A153">
            <v>1</v>
          </cell>
          <cell r="D153" t="str">
            <v>6211005400</v>
          </cell>
          <cell r="E153" t="str">
            <v>הוצ טלפון-טלכרט</v>
          </cell>
          <cell r="F153">
            <v>12494.92</v>
          </cell>
        </row>
        <row r="154">
          <cell r="A154">
            <v>1</v>
          </cell>
          <cell r="D154" t="str">
            <v>6211005709</v>
          </cell>
          <cell r="E154" t="str">
            <v>מיכון ואוטומציה</v>
          </cell>
          <cell r="F154">
            <v>75293.75</v>
          </cell>
        </row>
        <row r="155">
          <cell r="A155">
            <v>1</v>
          </cell>
          <cell r="D155" t="str">
            <v>6211007507</v>
          </cell>
          <cell r="E155" t="str">
            <v>יעוץ חשבונאי</v>
          </cell>
          <cell r="F155">
            <v>73034.2</v>
          </cell>
        </row>
        <row r="156">
          <cell r="A156">
            <v>1</v>
          </cell>
          <cell r="D156" t="str">
            <v>6211007806</v>
          </cell>
          <cell r="E156" t="str">
            <v>הוצ מחסן ורכש</v>
          </cell>
          <cell r="F156">
            <v>20285.990000000002</v>
          </cell>
        </row>
        <row r="157">
          <cell r="A157">
            <v>1</v>
          </cell>
          <cell r="D157" t="str">
            <v>6230004703</v>
          </cell>
          <cell r="E157" t="str">
            <v>צרכי משרד</v>
          </cell>
          <cell r="F157">
            <v>21533.4</v>
          </cell>
        </row>
        <row r="158">
          <cell r="A158">
            <v>1</v>
          </cell>
          <cell r="D158" t="str">
            <v>6230005700</v>
          </cell>
          <cell r="E158" t="str">
            <v>מיכון ואוטומציה</v>
          </cell>
          <cell r="F158">
            <v>134187.72</v>
          </cell>
        </row>
        <row r="159">
          <cell r="A159">
            <v>1</v>
          </cell>
          <cell r="D159" t="str">
            <v>6230007508</v>
          </cell>
          <cell r="E159" t="str">
            <v>עמ מגבית ארנונה</v>
          </cell>
          <cell r="F159">
            <v>244871.14</v>
          </cell>
        </row>
        <row r="160">
          <cell r="A160">
            <v>1</v>
          </cell>
          <cell r="D160" t="str">
            <v>6310006104</v>
          </cell>
          <cell r="E160" t="str">
            <v>ניהול ועמ בנקים</v>
          </cell>
          <cell r="F160">
            <v>50317.36</v>
          </cell>
        </row>
        <row r="161">
          <cell r="A161">
            <v>1</v>
          </cell>
          <cell r="D161" t="str">
            <v>6310006403</v>
          </cell>
          <cell r="E161" t="str">
            <v>ביקורת ב.ל ומ.ה.</v>
          </cell>
          <cell r="F161">
            <v>9017</v>
          </cell>
        </row>
        <row r="162">
          <cell r="A162">
            <v>1</v>
          </cell>
          <cell r="D162" t="str">
            <v>6320006907</v>
          </cell>
          <cell r="E162" t="str">
            <v>הוצ מימון</v>
          </cell>
          <cell r="F162">
            <v>0</v>
          </cell>
        </row>
        <row r="163">
          <cell r="A163">
            <v>1</v>
          </cell>
          <cell r="D163" t="str">
            <v>6320008602</v>
          </cell>
          <cell r="E163" t="str">
            <v>הוצ מימון הנחות בארנונה</v>
          </cell>
          <cell r="F163">
            <v>0</v>
          </cell>
        </row>
        <row r="164">
          <cell r="A164">
            <v>1</v>
          </cell>
          <cell r="D164" t="str">
            <v>6490006912</v>
          </cell>
          <cell r="E164" t="str">
            <v>פרעון מלוות-קרן</v>
          </cell>
          <cell r="F164">
            <v>980911.7</v>
          </cell>
        </row>
        <row r="165">
          <cell r="A165">
            <v>1</v>
          </cell>
          <cell r="D165" t="str">
            <v>6490006921</v>
          </cell>
          <cell r="E165" t="str">
            <v>פרעון מלוות-ריבית</v>
          </cell>
          <cell r="F165">
            <v>125304.12</v>
          </cell>
        </row>
        <row r="166">
          <cell r="A166">
            <v>1</v>
          </cell>
          <cell r="D166" t="str">
            <v>6490006930</v>
          </cell>
          <cell r="E166" t="str">
            <v>פרעון מלוות-הצמדה</v>
          </cell>
          <cell r="F166">
            <v>767793.68</v>
          </cell>
        </row>
        <row r="167">
          <cell r="A167">
            <v>1</v>
          </cell>
          <cell r="D167" t="str">
            <v>7122002100</v>
          </cell>
          <cell r="E167" t="str">
            <v>פועלי תברואה</v>
          </cell>
          <cell r="F167">
            <v>56075.3</v>
          </cell>
        </row>
        <row r="168">
          <cell r="A168">
            <v>1</v>
          </cell>
          <cell r="D168" t="str">
            <v>7122005307</v>
          </cell>
          <cell r="E168" t="str">
            <v>סקודה תחזוקה</v>
          </cell>
          <cell r="F168">
            <v>29169.47</v>
          </cell>
        </row>
        <row r="169">
          <cell r="A169">
            <v>1</v>
          </cell>
          <cell r="D169" t="str">
            <v>7122005316</v>
          </cell>
          <cell r="E169" t="str">
            <v>איסוזו תחזוקה</v>
          </cell>
          <cell r="F169">
            <v>27289.87</v>
          </cell>
        </row>
        <row r="170">
          <cell r="A170">
            <v>1</v>
          </cell>
          <cell r="D170" t="str">
            <v>7122009707</v>
          </cell>
          <cell r="E170" t="str">
            <v>מקדמה הוצ עודפות</v>
          </cell>
          <cell r="F170">
            <v>32304</v>
          </cell>
        </row>
        <row r="171">
          <cell r="A171">
            <v>1</v>
          </cell>
          <cell r="D171" t="str">
            <v>7123007504</v>
          </cell>
          <cell r="E171" t="str">
            <v>איסוף אשפה</v>
          </cell>
          <cell r="F171">
            <v>657712.79</v>
          </cell>
        </row>
        <row r="172">
          <cell r="A172">
            <v>1</v>
          </cell>
          <cell r="D172" t="str">
            <v>7123007513</v>
          </cell>
          <cell r="E172" t="str">
            <v>קבלן טיאוט</v>
          </cell>
          <cell r="F172">
            <v>266310.45</v>
          </cell>
        </row>
        <row r="173">
          <cell r="A173">
            <v>1</v>
          </cell>
          <cell r="D173" t="str">
            <v>7141001104</v>
          </cell>
          <cell r="E173" t="str">
            <v>וטרינר שכר</v>
          </cell>
          <cell r="F173">
            <v>117098.7</v>
          </cell>
        </row>
        <row r="174">
          <cell r="A174">
            <v>1</v>
          </cell>
          <cell r="D174" t="str">
            <v>7141007209</v>
          </cell>
          <cell r="E174" t="str">
            <v>הוצ וטרינר</v>
          </cell>
          <cell r="F174">
            <v>7686.5</v>
          </cell>
        </row>
        <row r="175">
          <cell r="A175">
            <v>1</v>
          </cell>
          <cell r="D175" t="str">
            <v>7143007203</v>
          </cell>
          <cell r="E175" t="str">
            <v>מלחמה בכלבת</v>
          </cell>
          <cell r="F175">
            <v>40423.39</v>
          </cell>
        </row>
        <row r="176">
          <cell r="A176">
            <v>1</v>
          </cell>
          <cell r="D176" t="str">
            <v>7153007800</v>
          </cell>
          <cell r="E176" t="str">
            <v>הדברת מזיקים</v>
          </cell>
          <cell r="F176">
            <v>26283.34</v>
          </cell>
        </row>
        <row r="177">
          <cell r="A177">
            <v>1</v>
          </cell>
          <cell r="D177" t="str">
            <v>7210001103</v>
          </cell>
          <cell r="E177" t="str">
            <v>בטחון שכר</v>
          </cell>
          <cell r="F177">
            <v>201555.64</v>
          </cell>
        </row>
        <row r="178">
          <cell r="A178">
            <v>1</v>
          </cell>
          <cell r="D178" t="str">
            <v>7210005307</v>
          </cell>
          <cell r="E178" t="str">
            <v>סנומה בטחון</v>
          </cell>
          <cell r="F178">
            <v>14046.34</v>
          </cell>
        </row>
        <row r="179">
          <cell r="A179">
            <v>1</v>
          </cell>
          <cell r="D179" t="str">
            <v>7210005316</v>
          </cell>
          <cell r="E179" t="str">
            <v>איסוזו בטחון</v>
          </cell>
          <cell r="F179">
            <v>34615.61</v>
          </cell>
        </row>
        <row r="180">
          <cell r="A180">
            <v>1</v>
          </cell>
          <cell r="D180" t="str">
            <v>7210005325</v>
          </cell>
          <cell r="E180" t="str">
            <v>איסוזו 01-458-89</v>
          </cell>
          <cell r="F180">
            <v>10954.84</v>
          </cell>
        </row>
        <row r="181">
          <cell r="A181">
            <v>1</v>
          </cell>
          <cell r="D181" t="str">
            <v>7210005606</v>
          </cell>
          <cell r="E181" t="str">
            <v>הוצ קב"ט</v>
          </cell>
          <cell r="F181">
            <v>22410.74</v>
          </cell>
        </row>
        <row r="182">
          <cell r="A182">
            <v>1</v>
          </cell>
          <cell r="D182" t="str">
            <v>7210007208</v>
          </cell>
          <cell r="E182" t="str">
            <v>אחזקת ציוד בטחון</v>
          </cell>
          <cell r="F182">
            <v>49655.95</v>
          </cell>
        </row>
        <row r="183">
          <cell r="A183">
            <v>1</v>
          </cell>
          <cell r="D183" t="str">
            <v>7210007217</v>
          </cell>
          <cell r="E183" t="str">
            <v>תאורת בטחון</v>
          </cell>
          <cell r="F183">
            <v>81043.87</v>
          </cell>
        </row>
        <row r="184">
          <cell r="A184">
            <v>1</v>
          </cell>
          <cell r="D184" t="str">
            <v>7210007404</v>
          </cell>
          <cell r="E184" t="str">
            <v>כלים מכשירים וציוד</v>
          </cell>
          <cell r="F184">
            <v>23230.36</v>
          </cell>
        </row>
        <row r="185">
          <cell r="A185">
            <v>1</v>
          </cell>
          <cell r="D185" t="str">
            <v>7220007506</v>
          </cell>
          <cell r="E185" t="str">
            <v>שמירה ואבטחה</v>
          </cell>
          <cell r="F185">
            <v>748826.68</v>
          </cell>
        </row>
        <row r="186">
          <cell r="A186">
            <v>1</v>
          </cell>
          <cell r="D186" t="str">
            <v>7220007515</v>
          </cell>
          <cell r="E186" t="str">
            <v>אבטחה-סייר</v>
          </cell>
          <cell r="F186">
            <v>304716.87</v>
          </cell>
        </row>
        <row r="187">
          <cell r="A187">
            <v>1</v>
          </cell>
          <cell r="D187" t="str">
            <v>7221005602</v>
          </cell>
          <cell r="E187" t="str">
            <v>משא"ז</v>
          </cell>
          <cell r="F187">
            <v>26385.11</v>
          </cell>
        </row>
        <row r="188">
          <cell r="A188">
            <v>1</v>
          </cell>
          <cell r="D188" t="str">
            <v>7230008306</v>
          </cell>
          <cell r="E188" t="str">
            <v>הגא איגוד ערים</v>
          </cell>
          <cell r="F188">
            <v>19529</v>
          </cell>
        </row>
        <row r="189">
          <cell r="A189">
            <v>1</v>
          </cell>
          <cell r="D189" t="str">
            <v>7240008305</v>
          </cell>
          <cell r="E189" t="str">
            <v>איג ערים כבוי אש</v>
          </cell>
          <cell r="F189">
            <v>54167</v>
          </cell>
        </row>
        <row r="190">
          <cell r="A190">
            <v>1</v>
          </cell>
          <cell r="D190" t="str">
            <v>7260007409</v>
          </cell>
          <cell r="E190" t="str">
            <v>הוצאות מל"ח</v>
          </cell>
          <cell r="F190">
            <v>9221</v>
          </cell>
        </row>
        <row r="191">
          <cell r="A191">
            <v>1</v>
          </cell>
          <cell r="D191" t="str">
            <v>7310001106</v>
          </cell>
          <cell r="E191" t="str">
            <v>הנדסה שכר</v>
          </cell>
          <cell r="F191">
            <v>229454.81</v>
          </cell>
        </row>
        <row r="192">
          <cell r="A192">
            <v>1</v>
          </cell>
          <cell r="D192" t="str">
            <v>7310004705</v>
          </cell>
          <cell r="E192" t="str">
            <v>ציוד משרד</v>
          </cell>
          <cell r="F192">
            <v>8932.33</v>
          </cell>
        </row>
        <row r="193">
          <cell r="A193">
            <v>1</v>
          </cell>
          <cell r="D193" t="str">
            <v>7310005207</v>
          </cell>
          <cell r="E193" t="str">
            <v>ספרות מקצועית</v>
          </cell>
          <cell r="F193">
            <v>1977</v>
          </cell>
        </row>
        <row r="194">
          <cell r="A194">
            <v>1</v>
          </cell>
          <cell r="D194" t="str">
            <v>7310005702</v>
          </cell>
          <cell r="E194" t="str">
            <v>מיכון ואוטומציה</v>
          </cell>
          <cell r="F194">
            <v>26706.99</v>
          </cell>
        </row>
        <row r="195">
          <cell r="A195">
            <v>1</v>
          </cell>
          <cell r="D195" t="str">
            <v>7320007509</v>
          </cell>
          <cell r="E195" t="str">
            <v>תכנון ובנין עיר</v>
          </cell>
          <cell r="F195">
            <v>34524.400000000001</v>
          </cell>
        </row>
        <row r="196">
          <cell r="A196">
            <v>1</v>
          </cell>
          <cell r="D196" t="str">
            <v>7321007506</v>
          </cell>
          <cell r="E196" t="str">
            <v>יעוץ ותכנון</v>
          </cell>
          <cell r="F196">
            <v>73201.66</v>
          </cell>
        </row>
        <row r="197">
          <cell r="A197">
            <v>1</v>
          </cell>
          <cell r="D197" t="str">
            <v>7323007500</v>
          </cell>
          <cell r="E197" t="str">
            <v>מדידות</v>
          </cell>
          <cell r="F197">
            <v>0</v>
          </cell>
        </row>
        <row r="198">
          <cell r="A198">
            <v>1</v>
          </cell>
          <cell r="D198" t="str">
            <v>7332001108</v>
          </cell>
          <cell r="E198" t="str">
            <v>פיקוח בניה שכר</v>
          </cell>
          <cell r="F198">
            <v>92293.1</v>
          </cell>
        </row>
        <row r="199">
          <cell r="A199">
            <v>1</v>
          </cell>
          <cell r="D199" t="str">
            <v>7332007502</v>
          </cell>
          <cell r="E199" t="str">
            <v>פיקוח על הבניה</v>
          </cell>
          <cell r="F199">
            <v>209661.2</v>
          </cell>
        </row>
        <row r="200">
          <cell r="A200">
            <v>1</v>
          </cell>
          <cell r="D200" t="str">
            <v>7400001100</v>
          </cell>
          <cell r="E200" t="str">
            <v>משכורות שפע</v>
          </cell>
          <cell r="F200">
            <v>175324.3</v>
          </cell>
        </row>
        <row r="201">
          <cell r="A201">
            <v>1</v>
          </cell>
          <cell r="D201" t="str">
            <v>7400002107</v>
          </cell>
          <cell r="E201" t="str">
            <v>פועלים שפ"ע</v>
          </cell>
          <cell r="F201">
            <v>122934.6</v>
          </cell>
        </row>
        <row r="202">
          <cell r="A202">
            <v>1</v>
          </cell>
          <cell r="D202" t="str">
            <v>7400007504</v>
          </cell>
          <cell r="E202" t="str">
            <v>שיפוץ מרכז מסחרי</v>
          </cell>
          <cell r="F202">
            <v>0</v>
          </cell>
        </row>
        <row r="203">
          <cell r="A203">
            <v>1</v>
          </cell>
          <cell r="D203" t="str">
            <v>7400007803</v>
          </cell>
          <cell r="E203" t="str">
            <v>נכסים צבוריים</v>
          </cell>
          <cell r="F203">
            <v>10321.58</v>
          </cell>
        </row>
        <row r="204">
          <cell r="A204">
            <v>1</v>
          </cell>
          <cell r="D204" t="str">
            <v>7410001109</v>
          </cell>
          <cell r="E204" t="str">
            <v>אחזקה שכר</v>
          </cell>
          <cell r="F204">
            <v>457909.2</v>
          </cell>
        </row>
        <row r="205">
          <cell r="A205">
            <v>1</v>
          </cell>
          <cell r="D205" t="str">
            <v>7411002103</v>
          </cell>
          <cell r="E205" t="str">
            <v>פועלי תחזוקה</v>
          </cell>
          <cell r="F205">
            <v>225548.1</v>
          </cell>
        </row>
        <row r="206">
          <cell r="A206">
            <v>1</v>
          </cell>
          <cell r="D206" t="str">
            <v>7411007201</v>
          </cell>
          <cell r="E206" t="str">
            <v>חומרים ותיקונים</v>
          </cell>
          <cell r="F206">
            <v>81018.59</v>
          </cell>
        </row>
        <row r="207">
          <cell r="A207">
            <v>1</v>
          </cell>
          <cell r="D207" t="str">
            <v>7411007407</v>
          </cell>
          <cell r="E207" t="str">
            <v>כלים מכשירים וציוד</v>
          </cell>
          <cell r="F207">
            <v>20537.02</v>
          </cell>
        </row>
        <row r="208">
          <cell r="A208">
            <v>1</v>
          </cell>
          <cell r="D208" t="str">
            <v>7411007809</v>
          </cell>
          <cell r="E208" t="str">
            <v>הוצ אחרות</v>
          </cell>
          <cell r="F208">
            <v>6770</v>
          </cell>
        </row>
        <row r="209">
          <cell r="A209">
            <v>1</v>
          </cell>
          <cell r="D209" t="str">
            <v>7420007502</v>
          </cell>
          <cell r="E209" t="str">
            <v>עבודות דרכים ומדרכ</v>
          </cell>
          <cell r="F209">
            <v>36106.980000000003</v>
          </cell>
        </row>
        <row r="210">
          <cell r="A210">
            <v>1</v>
          </cell>
          <cell r="D210" t="str">
            <v>7430004313</v>
          </cell>
          <cell r="E210" t="str">
            <v>הארת רחובות</v>
          </cell>
          <cell r="F210">
            <v>207583.14</v>
          </cell>
        </row>
        <row r="211">
          <cell r="A211">
            <v>1</v>
          </cell>
          <cell r="D211" t="str">
            <v>7430007408</v>
          </cell>
          <cell r="E211" t="str">
            <v>ציוד לתאורת רחוב</v>
          </cell>
          <cell r="F211">
            <v>0</v>
          </cell>
        </row>
        <row r="212">
          <cell r="A212">
            <v>1</v>
          </cell>
          <cell r="D212" t="str">
            <v>7430007501</v>
          </cell>
          <cell r="E212" t="str">
            <v>תקוני תאורת רחובות</v>
          </cell>
          <cell r="F212">
            <v>66555.429999999993</v>
          </cell>
        </row>
        <row r="213">
          <cell r="A213">
            <v>1</v>
          </cell>
          <cell r="D213" t="str">
            <v>7440007809</v>
          </cell>
          <cell r="E213" t="str">
            <v>בטיחות בדרכים</v>
          </cell>
          <cell r="F213">
            <v>23950.6</v>
          </cell>
        </row>
        <row r="214">
          <cell r="A214">
            <v>1</v>
          </cell>
          <cell r="D214" t="str">
            <v>7450007509</v>
          </cell>
          <cell r="E214" t="str">
            <v>ביוב וניקוז</v>
          </cell>
          <cell r="F214">
            <v>59339.56</v>
          </cell>
        </row>
        <row r="215">
          <cell r="A215">
            <v>1</v>
          </cell>
          <cell r="D215" t="str">
            <v>7450007518</v>
          </cell>
          <cell r="E215" t="str">
            <v>עמלת גביה ביוב</v>
          </cell>
          <cell r="F215">
            <v>10801.35</v>
          </cell>
        </row>
        <row r="216">
          <cell r="A216">
            <v>1</v>
          </cell>
          <cell r="D216" t="str">
            <v>7457008309</v>
          </cell>
          <cell r="E216" t="str">
            <v>איג ערים לתברואה</v>
          </cell>
          <cell r="F216">
            <v>294995</v>
          </cell>
        </row>
        <row r="217">
          <cell r="A217">
            <v>1</v>
          </cell>
          <cell r="D217" t="str">
            <v>7460002101</v>
          </cell>
          <cell r="E217" t="str">
            <v>פועלי גינון</v>
          </cell>
          <cell r="F217">
            <v>30668.799999999999</v>
          </cell>
        </row>
        <row r="218">
          <cell r="A218">
            <v>1</v>
          </cell>
          <cell r="D218" t="str">
            <v>7460004208</v>
          </cell>
          <cell r="E218" t="str">
            <v>תאורת גינות ואחזקה</v>
          </cell>
          <cell r="F218">
            <v>2607</v>
          </cell>
        </row>
        <row r="219">
          <cell r="A219">
            <v>1</v>
          </cell>
          <cell r="D219" t="str">
            <v>7460007405</v>
          </cell>
          <cell r="E219" t="str">
            <v>כלים מכשירים וציוד</v>
          </cell>
          <cell r="F219">
            <v>46365.42</v>
          </cell>
        </row>
        <row r="220">
          <cell r="A220">
            <v>1</v>
          </cell>
          <cell r="D220" t="str">
            <v>7460007508</v>
          </cell>
          <cell r="E220" t="str">
            <v>עבודות קבלניות</v>
          </cell>
          <cell r="F220">
            <v>196267.6</v>
          </cell>
        </row>
        <row r="221">
          <cell r="A221">
            <v>1</v>
          </cell>
          <cell r="D221" t="str">
            <v>7510007805</v>
          </cell>
          <cell r="E221" t="str">
            <v>חגיגות יום העצמאות</v>
          </cell>
          <cell r="F221">
            <v>182082.27</v>
          </cell>
        </row>
        <row r="222">
          <cell r="A222">
            <v>1</v>
          </cell>
          <cell r="D222" t="str">
            <v>7520005501</v>
          </cell>
          <cell r="E222" t="str">
            <v>פרסומים לארועים</v>
          </cell>
          <cell r="F222">
            <v>34078.199999999997</v>
          </cell>
        </row>
        <row r="223">
          <cell r="A223">
            <v>1</v>
          </cell>
          <cell r="D223" t="str">
            <v>7520007804</v>
          </cell>
          <cell r="E223" t="str">
            <v>חגיגות וארועים</v>
          </cell>
          <cell r="F223">
            <v>237611.8</v>
          </cell>
        </row>
        <row r="224">
          <cell r="A224">
            <v>1</v>
          </cell>
          <cell r="D224" t="str">
            <v>7650007907</v>
          </cell>
          <cell r="E224" t="str">
            <v>השתתפות באירגונים</v>
          </cell>
          <cell r="F224">
            <v>18140</v>
          </cell>
        </row>
        <row r="225">
          <cell r="A225">
            <v>1</v>
          </cell>
          <cell r="D225" t="str">
            <v>7670004418</v>
          </cell>
          <cell r="E225" t="str">
            <v>ביטוחי המועצה</v>
          </cell>
          <cell r="F225">
            <v>129593.81</v>
          </cell>
        </row>
        <row r="226">
          <cell r="A226">
            <v>1</v>
          </cell>
          <cell r="D226" t="str">
            <v>7690007800</v>
          </cell>
          <cell r="E226" t="str">
            <v>הוצ אחרות</v>
          </cell>
          <cell r="F226">
            <v>6787.5</v>
          </cell>
        </row>
        <row r="227">
          <cell r="A227">
            <v>1</v>
          </cell>
          <cell r="D227" t="str">
            <v>7690007819</v>
          </cell>
          <cell r="E227" t="str">
            <v>מוקד מצוקה</v>
          </cell>
          <cell r="F227">
            <v>12636</v>
          </cell>
        </row>
        <row r="228">
          <cell r="A228">
            <v>1</v>
          </cell>
          <cell r="D228" t="str">
            <v>7691007807</v>
          </cell>
          <cell r="E228" t="str">
            <v>השתת ועד עובדים</v>
          </cell>
          <cell r="F228">
            <v>66416.160000000003</v>
          </cell>
        </row>
        <row r="229">
          <cell r="A229">
            <v>1</v>
          </cell>
          <cell r="D229" t="str">
            <v>7810001101</v>
          </cell>
          <cell r="E229" t="str">
            <v>פיקוח עירוני שכר</v>
          </cell>
          <cell r="F229">
            <v>85056.6</v>
          </cell>
        </row>
        <row r="230">
          <cell r="A230">
            <v>1</v>
          </cell>
          <cell r="D230" t="str">
            <v>7810007804</v>
          </cell>
          <cell r="E230" t="str">
            <v>פיקוח עירוני הוצ</v>
          </cell>
          <cell r="F230">
            <v>14398.99</v>
          </cell>
        </row>
        <row r="231">
          <cell r="A231">
            <v>1</v>
          </cell>
          <cell r="D231" t="str">
            <v>8110001107</v>
          </cell>
          <cell r="E231" t="str">
            <v>מנהל החינוך שכר</v>
          </cell>
          <cell r="F231">
            <v>494874.2</v>
          </cell>
        </row>
        <row r="232">
          <cell r="A232">
            <v>1</v>
          </cell>
          <cell r="D232" t="str">
            <v>8110004500</v>
          </cell>
          <cell r="E232" t="str">
            <v>ריהוט</v>
          </cell>
          <cell r="F232">
            <v>3039.2</v>
          </cell>
        </row>
        <row r="233">
          <cell r="A233">
            <v>1</v>
          </cell>
          <cell r="D233" t="str">
            <v>8110004706</v>
          </cell>
          <cell r="E233" t="str">
            <v>ציוד משרדי</v>
          </cell>
          <cell r="F233">
            <v>17864.41</v>
          </cell>
        </row>
        <row r="234">
          <cell r="A234">
            <v>1</v>
          </cell>
          <cell r="D234" t="str">
            <v>8110005114</v>
          </cell>
          <cell r="E234" t="str">
            <v>כיבוד ואירוח</v>
          </cell>
          <cell r="F234">
            <v>4088.22</v>
          </cell>
        </row>
        <row r="235">
          <cell r="A235">
            <v>1</v>
          </cell>
          <cell r="D235" t="str">
            <v>8110005123</v>
          </cell>
          <cell r="E235" t="str">
            <v>נסיעות</v>
          </cell>
          <cell r="F235">
            <v>365</v>
          </cell>
        </row>
        <row r="236">
          <cell r="A236">
            <v>1</v>
          </cell>
          <cell r="D236" t="str">
            <v>8110005208</v>
          </cell>
          <cell r="E236" t="str">
            <v>ספרים ועיתונים</v>
          </cell>
          <cell r="F236">
            <v>1942</v>
          </cell>
        </row>
        <row r="237">
          <cell r="A237">
            <v>1</v>
          </cell>
          <cell r="D237" t="str">
            <v>8110005507</v>
          </cell>
          <cell r="E237" t="str">
            <v>פרסומים</v>
          </cell>
          <cell r="F237">
            <v>1727.3</v>
          </cell>
        </row>
        <row r="238">
          <cell r="A238">
            <v>1</v>
          </cell>
          <cell r="D238" t="str">
            <v>8110005703</v>
          </cell>
          <cell r="E238" t="str">
            <v>מיכון ואוטומציה</v>
          </cell>
          <cell r="F238">
            <v>19007.330000000002</v>
          </cell>
        </row>
        <row r="239">
          <cell r="A239">
            <v>1</v>
          </cell>
          <cell r="D239" t="str">
            <v>8110005806</v>
          </cell>
          <cell r="E239" t="str">
            <v>הוצאות אחרות</v>
          </cell>
          <cell r="F239">
            <v>7495.16</v>
          </cell>
        </row>
        <row r="240">
          <cell r="A240">
            <v>1</v>
          </cell>
          <cell r="D240" t="str">
            <v>8110007501</v>
          </cell>
          <cell r="E240" t="str">
            <v>יעוץ</v>
          </cell>
          <cell r="F240">
            <v>0</v>
          </cell>
        </row>
        <row r="241">
          <cell r="A241">
            <v>1</v>
          </cell>
          <cell r="D241" t="str">
            <v>8120001106</v>
          </cell>
          <cell r="E241" t="str">
            <v>גני ילדים שכר</v>
          </cell>
          <cell r="F241">
            <v>579073</v>
          </cell>
        </row>
        <row r="242">
          <cell r="A242">
            <v>1</v>
          </cell>
          <cell r="D242" t="str">
            <v>8120002103</v>
          </cell>
          <cell r="E242" t="str">
            <v>עוזרות מחליפות  שכר</v>
          </cell>
          <cell r="F242">
            <v>30803.599999999999</v>
          </cell>
        </row>
        <row r="243">
          <cell r="A243">
            <v>1</v>
          </cell>
          <cell r="D243" t="str">
            <v>8120002112</v>
          </cell>
          <cell r="E243" t="str">
            <v>מרכז טיפולי - שכר</v>
          </cell>
          <cell r="F243">
            <v>136898.29999999999</v>
          </cell>
        </row>
        <row r="244">
          <cell r="A244">
            <v>1</v>
          </cell>
          <cell r="D244" t="str">
            <v>8120002130</v>
          </cell>
          <cell r="E244" t="str">
            <v>נגינה גנ"י-שכר</v>
          </cell>
          <cell r="F244">
            <v>46163</v>
          </cell>
        </row>
        <row r="245">
          <cell r="A245">
            <v>1</v>
          </cell>
          <cell r="D245" t="str">
            <v>8120004312</v>
          </cell>
          <cell r="E245" t="str">
            <v>חשמל גני ילדים</v>
          </cell>
          <cell r="F245">
            <v>17671.3</v>
          </cell>
        </row>
        <row r="246">
          <cell r="A246">
            <v>1</v>
          </cell>
          <cell r="D246" t="str">
            <v>8120004415</v>
          </cell>
          <cell r="E246" t="str">
            <v>בטוח תלמידים</v>
          </cell>
          <cell r="F246">
            <v>5593.6</v>
          </cell>
        </row>
        <row r="247">
          <cell r="A247">
            <v>1</v>
          </cell>
          <cell r="D247" t="str">
            <v>8120004509</v>
          </cell>
          <cell r="E247" t="str">
            <v>ריהוט ואחזקה</v>
          </cell>
          <cell r="F247">
            <v>27487.67</v>
          </cell>
        </row>
        <row r="248">
          <cell r="A248">
            <v>1</v>
          </cell>
          <cell r="D248" t="str">
            <v>8120005104</v>
          </cell>
          <cell r="E248" t="str">
            <v>נסיעות</v>
          </cell>
          <cell r="F248">
            <v>3817.9</v>
          </cell>
        </row>
        <row r="249">
          <cell r="A249">
            <v>1</v>
          </cell>
          <cell r="D249" t="str">
            <v>8120005207</v>
          </cell>
          <cell r="E249" t="str">
            <v>ספרים ועיתונים</v>
          </cell>
          <cell r="F249">
            <v>3500</v>
          </cell>
        </row>
        <row r="250">
          <cell r="A250">
            <v>1</v>
          </cell>
          <cell r="D250" t="str">
            <v>8120005216</v>
          </cell>
          <cell r="E250" t="str">
            <v>השתלמויות</v>
          </cell>
          <cell r="F250">
            <v>4211</v>
          </cell>
        </row>
        <row r="251">
          <cell r="A251">
            <v>1</v>
          </cell>
          <cell r="D251" t="str">
            <v>8120005403</v>
          </cell>
          <cell r="E251" t="str">
            <v>טלפון גני ילדים</v>
          </cell>
          <cell r="F251">
            <v>12016.29</v>
          </cell>
        </row>
        <row r="252">
          <cell r="A252">
            <v>1</v>
          </cell>
          <cell r="D252" t="str">
            <v>8120007500</v>
          </cell>
          <cell r="E252" t="str">
            <v>תיקונים ואחזקה</v>
          </cell>
          <cell r="F252">
            <v>71609.81</v>
          </cell>
        </row>
        <row r="253">
          <cell r="A253">
            <v>1</v>
          </cell>
          <cell r="D253" t="str">
            <v>8120007519</v>
          </cell>
          <cell r="E253" t="str">
            <v>שמירה ואבטחה</v>
          </cell>
          <cell r="F253">
            <v>42353.11</v>
          </cell>
        </row>
        <row r="254">
          <cell r="A254">
            <v>1</v>
          </cell>
          <cell r="D254" t="str">
            <v>8120007809</v>
          </cell>
          <cell r="E254" t="str">
            <v>שרותים לגנים</v>
          </cell>
          <cell r="F254">
            <v>19737.66</v>
          </cell>
        </row>
        <row r="255">
          <cell r="A255">
            <v>1</v>
          </cell>
          <cell r="D255" t="str">
            <v>8120007818</v>
          </cell>
          <cell r="E255" t="str">
            <v>הקצבות לגני ילדים</v>
          </cell>
          <cell r="F255">
            <v>32800</v>
          </cell>
        </row>
        <row r="256">
          <cell r="A256">
            <v>1</v>
          </cell>
          <cell r="D256" t="str">
            <v>8120007836</v>
          </cell>
          <cell r="E256" t="str">
            <v>פרויקטים מיוחדים</v>
          </cell>
          <cell r="F256">
            <v>0</v>
          </cell>
        </row>
        <row r="257">
          <cell r="A257">
            <v>1</v>
          </cell>
          <cell r="D257" t="str">
            <v>8120007845</v>
          </cell>
          <cell r="E257" t="str">
            <v>מרכז טיפולי הוצ</v>
          </cell>
          <cell r="F257">
            <v>0</v>
          </cell>
        </row>
        <row r="258">
          <cell r="A258">
            <v>1</v>
          </cell>
          <cell r="D258" t="str">
            <v>8120007854</v>
          </cell>
          <cell r="E258" t="str">
            <v>חוגים בגני ילדים</v>
          </cell>
          <cell r="F258">
            <v>23500</v>
          </cell>
        </row>
        <row r="259">
          <cell r="A259">
            <v>1</v>
          </cell>
          <cell r="D259" t="str">
            <v>8120007863</v>
          </cell>
          <cell r="E259" t="str">
            <v>ריתמוסיקה בגנ"י</v>
          </cell>
          <cell r="F259">
            <v>27040</v>
          </cell>
        </row>
        <row r="260">
          <cell r="A260">
            <v>1</v>
          </cell>
          <cell r="D260" t="str">
            <v>8120008105</v>
          </cell>
          <cell r="E260" t="str">
            <v>גננות עוב מדינה</v>
          </cell>
          <cell r="F260">
            <v>519900.66</v>
          </cell>
        </row>
        <row r="261">
          <cell r="A261">
            <v>1</v>
          </cell>
          <cell r="D261" t="str">
            <v>8124001104</v>
          </cell>
          <cell r="E261" t="str">
            <v>משכורות מעון</v>
          </cell>
          <cell r="F261">
            <v>428675.2</v>
          </cell>
        </row>
        <row r="262">
          <cell r="A262">
            <v>1</v>
          </cell>
          <cell r="D262" t="str">
            <v>8124002101</v>
          </cell>
          <cell r="E262" t="str">
            <v>שכר- הדרכה ופיקוח</v>
          </cell>
          <cell r="F262">
            <v>7392.8</v>
          </cell>
        </row>
        <row r="263">
          <cell r="A263">
            <v>1</v>
          </cell>
          <cell r="D263" t="str">
            <v>8124002138</v>
          </cell>
          <cell r="E263" t="str">
            <v>נגינה במעון-שכר</v>
          </cell>
          <cell r="F263">
            <v>5342.97</v>
          </cell>
        </row>
        <row r="264">
          <cell r="A264">
            <v>1</v>
          </cell>
          <cell r="D264" t="str">
            <v>8124004310</v>
          </cell>
          <cell r="E264" t="str">
            <v>חשמל חימום וגז</v>
          </cell>
          <cell r="F264">
            <v>11336.05</v>
          </cell>
        </row>
        <row r="265">
          <cell r="A265">
            <v>1</v>
          </cell>
          <cell r="D265" t="str">
            <v>8124004413</v>
          </cell>
          <cell r="E265" t="str">
            <v>ביטוח מעון</v>
          </cell>
          <cell r="F265">
            <v>1076</v>
          </cell>
        </row>
        <row r="266">
          <cell r="A266">
            <v>1</v>
          </cell>
          <cell r="D266" t="str">
            <v>8124005102</v>
          </cell>
          <cell r="E266" t="str">
            <v>נסיעות</v>
          </cell>
          <cell r="F266">
            <v>3688.97</v>
          </cell>
        </row>
        <row r="267">
          <cell r="A267">
            <v>1</v>
          </cell>
          <cell r="D267" t="str">
            <v>8124005205</v>
          </cell>
          <cell r="E267" t="str">
            <v>ספרים</v>
          </cell>
          <cell r="F267">
            <v>0</v>
          </cell>
        </row>
        <row r="268">
          <cell r="A268">
            <v>1</v>
          </cell>
          <cell r="D268" t="str">
            <v>8124005214</v>
          </cell>
          <cell r="E268" t="str">
            <v>השתלמויות</v>
          </cell>
          <cell r="F268">
            <v>400</v>
          </cell>
        </row>
        <row r="269">
          <cell r="A269">
            <v>1</v>
          </cell>
          <cell r="D269" t="str">
            <v>8124005401</v>
          </cell>
          <cell r="E269" t="str">
            <v>טלפון - מעון</v>
          </cell>
          <cell r="F269">
            <v>5119.97</v>
          </cell>
        </row>
        <row r="270">
          <cell r="A270">
            <v>1</v>
          </cell>
          <cell r="D270" t="str">
            <v>8124007405</v>
          </cell>
          <cell r="E270" t="str">
            <v>ריהוט וציוד</v>
          </cell>
          <cell r="F270">
            <v>13825.16</v>
          </cell>
        </row>
        <row r="271">
          <cell r="A271">
            <v>1</v>
          </cell>
          <cell r="D271" t="str">
            <v>8124007508</v>
          </cell>
          <cell r="E271" t="str">
            <v>תיקונים ושיפוצים</v>
          </cell>
          <cell r="F271">
            <v>4364.29</v>
          </cell>
        </row>
        <row r="272">
          <cell r="A272">
            <v>1</v>
          </cell>
          <cell r="D272" t="str">
            <v>8124007807</v>
          </cell>
          <cell r="E272" t="str">
            <v>שרותים נוספים</v>
          </cell>
          <cell r="F272">
            <v>17403.82</v>
          </cell>
        </row>
        <row r="273">
          <cell r="A273">
            <v>1</v>
          </cell>
          <cell r="D273" t="str">
            <v>8124007825</v>
          </cell>
          <cell r="E273" t="str">
            <v>הזנה</v>
          </cell>
          <cell r="F273">
            <v>80368</v>
          </cell>
        </row>
        <row r="274">
          <cell r="A274">
            <v>1</v>
          </cell>
          <cell r="D274" t="str">
            <v>8125002108</v>
          </cell>
          <cell r="E274" t="str">
            <v>מועדוניות שכר</v>
          </cell>
          <cell r="F274">
            <v>205649.8</v>
          </cell>
        </row>
        <row r="275">
          <cell r="A275">
            <v>1</v>
          </cell>
          <cell r="D275" t="str">
            <v>8125007206</v>
          </cell>
          <cell r="E275" t="str">
            <v>הוצ מועדוניות</v>
          </cell>
          <cell r="F275">
            <v>233153.39</v>
          </cell>
        </row>
        <row r="276">
          <cell r="A276">
            <v>1</v>
          </cell>
          <cell r="D276" t="str">
            <v>8125102101</v>
          </cell>
          <cell r="E276" t="str">
            <v>שכר יוחא מועדוניות</v>
          </cell>
          <cell r="F276">
            <v>39399.599999999999</v>
          </cell>
        </row>
        <row r="277">
          <cell r="A277">
            <v>1</v>
          </cell>
          <cell r="D277" t="str">
            <v>8125107807</v>
          </cell>
          <cell r="E277" t="str">
            <v>הוצ' מועדוניות יוחא</v>
          </cell>
          <cell r="F277">
            <v>110104.24</v>
          </cell>
        </row>
        <row r="278">
          <cell r="A278">
            <v>1</v>
          </cell>
          <cell r="D278" t="str">
            <v>8132001109</v>
          </cell>
          <cell r="E278" t="str">
            <v>בית ספר שכר</v>
          </cell>
          <cell r="F278">
            <v>329313.09999999998</v>
          </cell>
        </row>
        <row r="279">
          <cell r="A279">
            <v>1</v>
          </cell>
          <cell r="D279" t="str">
            <v>8132002106</v>
          </cell>
          <cell r="E279" t="str">
            <v>משכורות קבס</v>
          </cell>
          <cell r="F279">
            <v>129807.8</v>
          </cell>
        </row>
        <row r="280">
          <cell r="A280">
            <v>1</v>
          </cell>
          <cell r="D280" t="str">
            <v>8132002115</v>
          </cell>
          <cell r="E280" t="str">
            <v>פועלי נקיון</v>
          </cell>
          <cell r="F280">
            <v>19221.400000000001</v>
          </cell>
        </row>
        <row r="281">
          <cell r="A281">
            <v>1</v>
          </cell>
          <cell r="D281" t="str">
            <v>8132002124</v>
          </cell>
          <cell r="E281" t="str">
            <v>מרכז טיפולי - שכר</v>
          </cell>
          <cell r="F281">
            <v>190685.5</v>
          </cell>
        </row>
        <row r="282">
          <cell r="A282">
            <v>1</v>
          </cell>
          <cell r="D282" t="str">
            <v>8132002133</v>
          </cell>
          <cell r="E282" t="str">
            <v>סייעות כתה  א</v>
          </cell>
          <cell r="F282">
            <v>0</v>
          </cell>
        </row>
        <row r="283">
          <cell r="A283">
            <v>1</v>
          </cell>
          <cell r="D283" t="str">
            <v>8132002151</v>
          </cell>
          <cell r="E283" t="str">
            <v>שעורי תגבור קב"ס</v>
          </cell>
          <cell r="F283">
            <v>5122.3</v>
          </cell>
        </row>
        <row r="284">
          <cell r="A284">
            <v>1</v>
          </cell>
          <cell r="D284" t="str">
            <v>8132004306</v>
          </cell>
          <cell r="E284" t="str">
            <v>מאור ונקיון</v>
          </cell>
          <cell r="F284">
            <v>54898.83</v>
          </cell>
        </row>
        <row r="285">
          <cell r="A285">
            <v>1</v>
          </cell>
          <cell r="D285" t="str">
            <v>8132004418</v>
          </cell>
          <cell r="E285" t="str">
            <v>ביטוח תלמידים</v>
          </cell>
          <cell r="F285">
            <v>14539</v>
          </cell>
        </row>
        <row r="286">
          <cell r="A286">
            <v>1</v>
          </cell>
          <cell r="D286" t="str">
            <v>8132004502</v>
          </cell>
          <cell r="E286" t="str">
            <v>מכונות משרד</v>
          </cell>
          <cell r="F286">
            <v>36182.339999999997</v>
          </cell>
        </row>
        <row r="287">
          <cell r="A287">
            <v>1</v>
          </cell>
          <cell r="D287" t="str">
            <v>8132004708</v>
          </cell>
          <cell r="E287" t="str">
            <v>מכשירי כתיבה</v>
          </cell>
          <cell r="F287">
            <v>19796.400000000001</v>
          </cell>
        </row>
        <row r="288">
          <cell r="A288">
            <v>1</v>
          </cell>
          <cell r="D288" t="str">
            <v>8132007204</v>
          </cell>
          <cell r="E288" t="str">
            <v>מאגי שרותים</v>
          </cell>
          <cell r="F288">
            <v>42568.9</v>
          </cell>
        </row>
        <row r="289">
          <cell r="A289">
            <v>1</v>
          </cell>
          <cell r="D289" t="str">
            <v>8132007400</v>
          </cell>
          <cell r="E289" t="str">
            <v>ציוד ורהוט</v>
          </cell>
          <cell r="F289">
            <v>45304.14</v>
          </cell>
        </row>
        <row r="290">
          <cell r="A290">
            <v>1</v>
          </cell>
          <cell r="D290" t="str">
            <v>8132007419</v>
          </cell>
          <cell r="E290" t="str">
            <v>ציוד למעבדה</v>
          </cell>
          <cell r="F290">
            <v>0</v>
          </cell>
        </row>
        <row r="291">
          <cell r="A291">
            <v>1</v>
          </cell>
          <cell r="D291" t="str">
            <v>8132007428</v>
          </cell>
          <cell r="E291" t="str">
            <v>ציוד טיפולי</v>
          </cell>
          <cell r="F291">
            <v>7239.99</v>
          </cell>
        </row>
        <row r="292">
          <cell r="A292">
            <v>1</v>
          </cell>
          <cell r="D292" t="str">
            <v>8132007437</v>
          </cell>
          <cell r="E292" t="str">
            <v>שעורי תיגבור-קב"ס</v>
          </cell>
          <cell r="F292">
            <v>5626.63</v>
          </cell>
        </row>
        <row r="293">
          <cell r="A293">
            <v>1</v>
          </cell>
          <cell r="D293" t="str">
            <v>8132007503</v>
          </cell>
          <cell r="E293" t="str">
            <v>תיקונים ואחזקה</v>
          </cell>
          <cell r="F293">
            <v>90657.07</v>
          </cell>
        </row>
        <row r="294">
          <cell r="A294">
            <v>1</v>
          </cell>
          <cell r="D294" t="str">
            <v>8132007512</v>
          </cell>
          <cell r="E294" t="str">
            <v>נקיון בית ספר</v>
          </cell>
          <cell r="F294">
            <v>164262.67000000001</v>
          </cell>
        </row>
        <row r="295">
          <cell r="A295">
            <v>1</v>
          </cell>
          <cell r="D295" t="str">
            <v>8132007521</v>
          </cell>
          <cell r="E295" t="str">
            <v>שמירה ואבטחה</v>
          </cell>
          <cell r="F295">
            <v>82511.899999999994</v>
          </cell>
        </row>
        <row r="296">
          <cell r="A296">
            <v>1</v>
          </cell>
          <cell r="D296" t="str">
            <v>8132007530</v>
          </cell>
          <cell r="E296" t="str">
            <v>הוצ בטחון</v>
          </cell>
          <cell r="F296">
            <v>40596.18</v>
          </cell>
        </row>
        <row r="297">
          <cell r="A297">
            <v>1</v>
          </cell>
          <cell r="D297" t="str">
            <v>8132007802</v>
          </cell>
          <cell r="E297" t="str">
            <v>שרותים נוספים</v>
          </cell>
          <cell r="F297">
            <v>63433.3</v>
          </cell>
        </row>
        <row r="298">
          <cell r="A298">
            <v>1</v>
          </cell>
          <cell r="D298" t="str">
            <v>8132007811</v>
          </cell>
          <cell r="E298" t="str">
            <v>הקצבות לבי"ס</v>
          </cell>
          <cell r="F298">
            <v>40917.43</v>
          </cell>
        </row>
        <row r="299">
          <cell r="A299">
            <v>1</v>
          </cell>
          <cell r="D299" t="str">
            <v>8132007820</v>
          </cell>
          <cell r="E299" t="str">
            <v>ספרי עיון</v>
          </cell>
          <cell r="F299">
            <v>0</v>
          </cell>
        </row>
        <row r="300">
          <cell r="A300">
            <v>1</v>
          </cell>
          <cell r="D300" t="str">
            <v>8132007839</v>
          </cell>
          <cell r="E300" t="str">
            <v>הוצ תל"ן</v>
          </cell>
          <cell r="F300">
            <v>0</v>
          </cell>
        </row>
        <row r="301">
          <cell r="A301">
            <v>1</v>
          </cell>
          <cell r="D301" t="str">
            <v>8138002108</v>
          </cell>
          <cell r="E301" t="str">
            <v>צהרון בי"ס שכר</v>
          </cell>
          <cell r="F301">
            <v>303662.3</v>
          </cell>
        </row>
        <row r="302">
          <cell r="A302">
            <v>1</v>
          </cell>
          <cell r="D302" t="str">
            <v>8138002135</v>
          </cell>
          <cell r="E302" t="str">
            <v>נגינה בצהרון-שכר</v>
          </cell>
          <cell r="F302">
            <v>13739.4</v>
          </cell>
        </row>
        <row r="303">
          <cell r="A303">
            <v>1</v>
          </cell>
          <cell r="D303" t="str">
            <v>8138007206</v>
          </cell>
          <cell r="E303" t="str">
            <v>הוצ צהרון</v>
          </cell>
          <cell r="F303">
            <v>174760.49</v>
          </cell>
        </row>
        <row r="304">
          <cell r="A304">
            <v>1</v>
          </cell>
          <cell r="D304" t="str">
            <v>8138007215</v>
          </cell>
          <cell r="E304" t="str">
            <v>מבוטל</v>
          </cell>
          <cell r="F304">
            <v>9.9999999999965894E-2</v>
          </cell>
        </row>
        <row r="305">
          <cell r="A305">
            <v>1</v>
          </cell>
          <cell r="D305" t="str">
            <v>8138102101</v>
          </cell>
          <cell r="E305" t="str">
            <v>שכר מועדונית משפחתית</v>
          </cell>
          <cell r="F305">
            <v>47777.5</v>
          </cell>
        </row>
        <row r="306">
          <cell r="A306">
            <v>1</v>
          </cell>
          <cell r="D306" t="str">
            <v>8138107807</v>
          </cell>
          <cell r="E306" t="str">
            <v>מועדונית משפחתית</v>
          </cell>
          <cell r="F306">
            <v>32420.02</v>
          </cell>
        </row>
        <row r="307">
          <cell r="A307">
            <v>1</v>
          </cell>
          <cell r="D307" t="str">
            <v>8140001104</v>
          </cell>
          <cell r="E307" t="str">
            <v>חט"ב שכר</v>
          </cell>
          <cell r="F307">
            <v>357875</v>
          </cell>
        </row>
        <row r="308">
          <cell r="A308">
            <v>1</v>
          </cell>
          <cell r="D308" t="str">
            <v>8140002101</v>
          </cell>
          <cell r="E308" t="str">
            <v>פועלי ניקיון</v>
          </cell>
          <cell r="F308">
            <v>19303.900000000001</v>
          </cell>
        </row>
        <row r="309">
          <cell r="A309">
            <v>1</v>
          </cell>
          <cell r="D309" t="str">
            <v>8140002110</v>
          </cell>
          <cell r="E309" t="str">
            <v>תל"ן חטב</v>
          </cell>
          <cell r="F309">
            <v>0</v>
          </cell>
        </row>
        <row r="310">
          <cell r="A310">
            <v>1</v>
          </cell>
          <cell r="D310" t="str">
            <v>8140004301</v>
          </cell>
          <cell r="E310" t="str">
            <v>מאור וחמום</v>
          </cell>
          <cell r="F310">
            <v>78362.47</v>
          </cell>
        </row>
        <row r="311">
          <cell r="A311">
            <v>1</v>
          </cell>
          <cell r="D311" t="str">
            <v>8140004413</v>
          </cell>
          <cell r="E311" t="str">
            <v>ביטוח תלמידים</v>
          </cell>
          <cell r="F311">
            <v>8968.4</v>
          </cell>
        </row>
        <row r="312">
          <cell r="A312">
            <v>1</v>
          </cell>
          <cell r="D312" t="str">
            <v>8140004507</v>
          </cell>
          <cell r="E312" t="str">
            <v>מכונות משרד ואחזקה</v>
          </cell>
          <cell r="F312">
            <v>40168.36</v>
          </cell>
        </row>
        <row r="313">
          <cell r="A313">
            <v>1</v>
          </cell>
          <cell r="D313" t="str">
            <v>8140004703</v>
          </cell>
          <cell r="E313" t="str">
            <v>מכשירי כתיבה</v>
          </cell>
          <cell r="F313">
            <v>6186.38</v>
          </cell>
        </row>
        <row r="314">
          <cell r="A314">
            <v>1</v>
          </cell>
          <cell r="D314" t="str">
            <v>8140007209</v>
          </cell>
          <cell r="E314" t="str">
            <v>טכנולוגיה חט"ב</v>
          </cell>
          <cell r="F314">
            <v>35546.5</v>
          </cell>
        </row>
        <row r="315">
          <cell r="A315">
            <v>1</v>
          </cell>
          <cell r="D315" t="str">
            <v>8140007405</v>
          </cell>
          <cell r="E315" t="str">
            <v>ציוד לחט"ב</v>
          </cell>
          <cell r="F315">
            <v>8973.25</v>
          </cell>
        </row>
        <row r="316">
          <cell r="A316">
            <v>1</v>
          </cell>
          <cell r="D316" t="str">
            <v>8140007414</v>
          </cell>
          <cell r="E316" t="str">
            <v>ציוד למעבדה</v>
          </cell>
          <cell r="F316">
            <v>512</v>
          </cell>
        </row>
        <row r="317">
          <cell r="A317">
            <v>1</v>
          </cell>
          <cell r="D317" t="str">
            <v>8140007423</v>
          </cell>
          <cell r="E317" t="str">
            <v>ציוד טיפולי</v>
          </cell>
          <cell r="F317">
            <v>0</v>
          </cell>
        </row>
        <row r="318">
          <cell r="A318">
            <v>1</v>
          </cell>
          <cell r="D318" t="str">
            <v>8140007508</v>
          </cell>
          <cell r="E318" t="str">
            <v>תיקונים ואחזקה</v>
          </cell>
          <cell r="F318">
            <v>58695.59</v>
          </cell>
        </row>
        <row r="319">
          <cell r="A319">
            <v>1</v>
          </cell>
          <cell r="D319" t="str">
            <v>8140007517</v>
          </cell>
          <cell r="E319" t="str">
            <v>שמירה ואבטחה</v>
          </cell>
          <cell r="F319">
            <v>42956.94</v>
          </cell>
        </row>
        <row r="320">
          <cell r="A320">
            <v>1</v>
          </cell>
          <cell r="D320" t="str">
            <v>8140007526</v>
          </cell>
          <cell r="E320" t="str">
            <v>קבלן ניקיון</v>
          </cell>
          <cell r="F320">
            <v>192448.16</v>
          </cell>
        </row>
        <row r="321">
          <cell r="A321">
            <v>1</v>
          </cell>
          <cell r="D321" t="str">
            <v>8140007807</v>
          </cell>
          <cell r="E321" t="str">
            <v>שרותים נוספים לחט"ב</v>
          </cell>
          <cell r="F321">
            <v>74450.66</v>
          </cell>
        </row>
        <row r="322">
          <cell r="A322">
            <v>1</v>
          </cell>
          <cell r="D322" t="str">
            <v>8140007816</v>
          </cell>
          <cell r="E322" t="str">
            <v>הקצבה שוטף חט"ב</v>
          </cell>
          <cell r="F322">
            <v>29662.080000000002</v>
          </cell>
        </row>
        <row r="323">
          <cell r="A323">
            <v>1</v>
          </cell>
          <cell r="D323" t="str">
            <v>8140007825</v>
          </cell>
          <cell r="E323" t="str">
            <v>ספרי עיון חט"ב</v>
          </cell>
          <cell r="F323">
            <v>0</v>
          </cell>
        </row>
        <row r="324">
          <cell r="A324">
            <v>1</v>
          </cell>
          <cell r="D324" t="str">
            <v>8140007834</v>
          </cell>
          <cell r="E324" t="str">
            <v>הוצ תל"ן</v>
          </cell>
          <cell r="F324">
            <v>17588.61</v>
          </cell>
        </row>
        <row r="325">
          <cell r="A325">
            <v>1</v>
          </cell>
          <cell r="D325" t="str">
            <v>8150007703</v>
          </cell>
          <cell r="E325" t="str">
            <v>אג' חינוך תל חוץ</v>
          </cell>
          <cell r="F325">
            <v>241256.6</v>
          </cell>
        </row>
        <row r="326">
          <cell r="A326">
            <v>1</v>
          </cell>
          <cell r="D326" t="str">
            <v>8173001102</v>
          </cell>
          <cell r="E326" t="str">
            <v>פסיכולוג שכר</v>
          </cell>
          <cell r="F326">
            <v>123055.1</v>
          </cell>
        </row>
        <row r="327">
          <cell r="A327">
            <v>1</v>
          </cell>
          <cell r="D327" t="str">
            <v>8173007207</v>
          </cell>
          <cell r="E327" t="str">
            <v>שרות פסיכולוגי</v>
          </cell>
          <cell r="F327">
            <v>53179</v>
          </cell>
        </row>
        <row r="328">
          <cell r="A328">
            <v>1</v>
          </cell>
          <cell r="D328" t="str">
            <v>8178007109</v>
          </cell>
          <cell r="E328" t="str">
            <v>הסעות תלמידים</v>
          </cell>
          <cell r="F328">
            <v>1455892.27</v>
          </cell>
        </row>
        <row r="329">
          <cell r="A329">
            <v>1</v>
          </cell>
          <cell r="D329" t="str">
            <v>8178007118</v>
          </cell>
          <cell r="E329" t="str">
            <v>נסיעות לתלמידי חוץ</v>
          </cell>
          <cell r="F329">
            <v>0</v>
          </cell>
        </row>
        <row r="330">
          <cell r="A330">
            <v>1</v>
          </cell>
          <cell r="D330" t="str">
            <v>8178007127</v>
          </cell>
          <cell r="E330" t="str">
            <v>הסעות מורים</v>
          </cell>
          <cell r="F330">
            <v>39915.83</v>
          </cell>
        </row>
        <row r="331">
          <cell r="A331">
            <v>1</v>
          </cell>
          <cell r="D331" t="str">
            <v>8210001100</v>
          </cell>
          <cell r="E331" t="str">
            <v>תרבות שכר</v>
          </cell>
          <cell r="F331">
            <v>278108</v>
          </cell>
        </row>
        <row r="332">
          <cell r="A332">
            <v>1</v>
          </cell>
          <cell r="D332" t="str">
            <v>8210002107</v>
          </cell>
          <cell r="E332" t="str">
            <v>תרבות - עובדים</v>
          </cell>
          <cell r="F332">
            <v>167929.9</v>
          </cell>
        </row>
        <row r="333">
          <cell r="A333">
            <v>1</v>
          </cell>
          <cell r="D333" t="str">
            <v>8230001108</v>
          </cell>
          <cell r="E333" t="str">
            <v>ספריה שכר</v>
          </cell>
          <cell r="F333">
            <v>65753.100000000006</v>
          </cell>
        </row>
        <row r="334">
          <cell r="A334">
            <v>1</v>
          </cell>
          <cell r="D334" t="str">
            <v>8230002105</v>
          </cell>
          <cell r="E334" t="str">
            <v>עובדים ספריה</v>
          </cell>
          <cell r="F334">
            <v>21647.599999999999</v>
          </cell>
        </row>
        <row r="335">
          <cell r="A335">
            <v>1</v>
          </cell>
          <cell r="D335" t="str">
            <v>8230007203</v>
          </cell>
          <cell r="E335" t="str">
            <v>הוצ ספריה וספרים</v>
          </cell>
          <cell r="F335">
            <v>12728.56</v>
          </cell>
        </row>
        <row r="336">
          <cell r="A336">
            <v>1</v>
          </cell>
          <cell r="D336" t="str">
            <v>8230007409</v>
          </cell>
          <cell r="E336" t="str">
            <v>רהוט ספרים וציוד</v>
          </cell>
          <cell r="F336">
            <v>17029.900000000001</v>
          </cell>
        </row>
        <row r="337">
          <cell r="A337">
            <v>1</v>
          </cell>
          <cell r="D337" t="str">
            <v>8241002101</v>
          </cell>
          <cell r="E337" t="str">
            <v>חוגים שכר</v>
          </cell>
          <cell r="F337">
            <v>382957.05</v>
          </cell>
        </row>
        <row r="338">
          <cell r="A338">
            <v>1</v>
          </cell>
          <cell r="D338" t="str">
            <v>8241002129</v>
          </cell>
          <cell r="E338" t="str">
            <v>נקיון מתנ"ס</v>
          </cell>
          <cell r="F338">
            <v>2619.6</v>
          </cell>
        </row>
        <row r="339">
          <cell r="A339">
            <v>1</v>
          </cell>
          <cell r="D339" t="str">
            <v>8241004208</v>
          </cell>
          <cell r="E339" t="str">
            <v>הוצאות מתנ"ס</v>
          </cell>
          <cell r="F339">
            <v>40154.26</v>
          </cell>
        </row>
        <row r="340">
          <cell r="A340">
            <v>1</v>
          </cell>
          <cell r="D340" t="str">
            <v>8241004301</v>
          </cell>
          <cell r="E340" t="str">
            <v>חשמל מתנס</v>
          </cell>
          <cell r="F340">
            <v>67798.759999999995</v>
          </cell>
        </row>
        <row r="341">
          <cell r="A341">
            <v>1</v>
          </cell>
          <cell r="D341" t="str">
            <v>8241004507</v>
          </cell>
          <cell r="E341" t="str">
            <v>ריהוט מתנ"ס</v>
          </cell>
          <cell r="F341">
            <v>6470.45</v>
          </cell>
        </row>
        <row r="342">
          <cell r="A342">
            <v>1</v>
          </cell>
          <cell r="D342" t="str">
            <v>8241005700</v>
          </cell>
          <cell r="E342" t="str">
            <v>מיכון ואוטומציה</v>
          </cell>
          <cell r="F342">
            <v>29107.07</v>
          </cell>
        </row>
        <row r="343">
          <cell r="A343">
            <v>1</v>
          </cell>
          <cell r="D343" t="str">
            <v>8241007508</v>
          </cell>
          <cell r="E343" t="str">
            <v>קבלנים חוגים</v>
          </cell>
          <cell r="F343">
            <v>475727.84</v>
          </cell>
        </row>
        <row r="344">
          <cell r="A344">
            <v>1</v>
          </cell>
          <cell r="D344" t="str">
            <v>8241007517</v>
          </cell>
          <cell r="E344" t="str">
            <v>יצוגיים קבלנים</v>
          </cell>
          <cell r="F344">
            <v>65616.81</v>
          </cell>
        </row>
        <row r="345">
          <cell r="A345">
            <v>1</v>
          </cell>
          <cell r="D345" t="str">
            <v>8250007407</v>
          </cell>
          <cell r="E345" t="str">
            <v>פרויקט מוסיקה</v>
          </cell>
          <cell r="F345">
            <v>8949.77</v>
          </cell>
        </row>
        <row r="346">
          <cell r="A346">
            <v>1</v>
          </cell>
          <cell r="D346" t="str">
            <v>8270007517</v>
          </cell>
          <cell r="E346" t="str">
            <v>סל תרבות</v>
          </cell>
          <cell r="F346">
            <v>66380</v>
          </cell>
        </row>
        <row r="347">
          <cell r="A347">
            <v>1</v>
          </cell>
          <cell r="D347" t="str">
            <v>8281001100</v>
          </cell>
          <cell r="E347" t="str">
            <v>מועדון נוער שכר</v>
          </cell>
          <cell r="F347">
            <v>132409.4</v>
          </cell>
        </row>
        <row r="348">
          <cell r="A348">
            <v>1</v>
          </cell>
          <cell r="D348" t="str">
            <v>8282002104</v>
          </cell>
          <cell r="E348" t="str">
            <v>פעולות נוער שכר</v>
          </cell>
          <cell r="F348">
            <v>81654.23</v>
          </cell>
        </row>
        <row r="349">
          <cell r="A349">
            <v>1</v>
          </cell>
          <cell r="D349" t="str">
            <v>8282007800</v>
          </cell>
          <cell r="E349" t="str">
            <v>פעולות וארועים נוע</v>
          </cell>
          <cell r="F349">
            <v>261152.12</v>
          </cell>
        </row>
        <row r="350">
          <cell r="A350">
            <v>1</v>
          </cell>
          <cell r="D350" t="str">
            <v>8282008508</v>
          </cell>
          <cell r="E350" t="str">
            <v>נוער-מילגות</v>
          </cell>
          <cell r="F350">
            <v>35000</v>
          </cell>
        </row>
        <row r="351">
          <cell r="A351">
            <v>1</v>
          </cell>
          <cell r="D351" t="str">
            <v>8282008517</v>
          </cell>
          <cell r="E351" t="str">
            <v>פרויקט פרח</v>
          </cell>
          <cell r="F351">
            <v>11135</v>
          </cell>
        </row>
        <row r="352">
          <cell r="A352">
            <v>1</v>
          </cell>
          <cell r="D352" t="str">
            <v>8283007807</v>
          </cell>
          <cell r="E352" t="str">
            <v>תרבות תורנית</v>
          </cell>
          <cell r="F352">
            <v>35586.18</v>
          </cell>
        </row>
        <row r="353">
          <cell r="A353">
            <v>1</v>
          </cell>
          <cell r="D353" t="str">
            <v>8284002108</v>
          </cell>
          <cell r="E353" t="str">
            <v>קיטנה משכורת</v>
          </cell>
          <cell r="F353">
            <v>92983.2</v>
          </cell>
        </row>
        <row r="354">
          <cell r="A354">
            <v>1</v>
          </cell>
          <cell r="D354" t="str">
            <v>8284007804</v>
          </cell>
          <cell r="E354" t="str">
            <v>הוצאות קיטנה</v>
          </cell>
          <cell r="F354">
            <v>251850.3</v>
          </cell>
        </row>
        <row r="355">
          <cell r="A355">
            <v>1</v>
          </cell>
          <cell r="D355" t="str">
            <v>8289008114</v>
          </cell>
          <cell r="E355" t="str">
            <v>תמיכה בקבוצות נוער</v>
          </cell>
          <cell r="F355">
            <v>225713.02</v>
          </cell>
        </row>
        <row r="356">
          <cell r="A356">
            <v>1</v>
          </cell>
          <cell r="D356" t="str">
            <v>8289008123</v>
          </cell>
          <cell r="E356" t="str">
            <v>תמיכות לספורט</v>
          </cell>
          <cell r="F356">
            <v>197000</v>
          </cell>
        </row>
        <row r="357">
          <cell r="A357">
            <v>1</v>
          </cell>
          <cell r="D357" t="str">
            <v>8290001102</v>
          </cell>
          <cell r="E357" t="str">
            <v>ספורט שכר</v>
          </cell>
          <cell r="F357">
            <v>92200.9</v>
          </cell>
        </row>
        <row r="358">
          <cell r="A358">
            <v>1</v>
          </cell>
          <cell r="D358" t="str">
            <v>8290002109</v>
          </cell>
          <cell r="E358" t="str">
            <v>חוגי ספורט-שכר</v>
          </cell>
          <cell r="F358">
            <v>121517.4</v>
          </cell>
        </row>
        <row r="359">
          <cell r="A359">
            <v>1</v>
          </cell>
          <cell r="D359" t="str">
            <v>8290007403</v>
          </cell>
          <cell r="E359" t="str">
            <v>הוצ ספורט</v>
          </cell>
          <cell r="F359">
            <v>63900.03</v>
          </cell>
        </row>
        <row r="360">
          <cell r="A360">
            <v>1</v>
          </cell>
          <cell r="D360" t="str">
            <v>8290007506</v>
          </cell>
          <cell r="E360" t="str">
            <v>ספורט קבלנים</v>
          </cell>
          <cell r="F360">
            <v>57513.85</v>
          </cell>
        </row>
        <row r="361">
          <cell r="D361" t="str">
            <v>829000811</v>
          </cell>
          <cell r="E361" t="str">
            <v xml:space="preserve"> השתתפות בשכ"ד</v>
          </cell>
          <cell r="F361">
            <v>11220</v>
          </cell>
        </row>
        <row r="362">
          <cell r="A362">
            <v>1</v>
          </cell>
          <cell r="D362" t="str">
            <v>8410001106</v>
          </cell>
          <cell r="E362" t="str">
            <v>רווחה שכר</v>
          </cell>
          <cell r="F362">
            <v>334946.90000000002</v>
          </cell>
        </row>
        <row r="363">
          <cell r="A363">
            <v>1</v>
          </cell>
          <cell r="D363" t="str">
            <v>8410008404</v>
          </cell>
          <cell r="E363" t="str">
            <v>הוצ רווחה</v>
          </cell>
          <cell r="F363">
            <v>18333.96</v>
          </cell>
        </row>
        <row r="364">
          <cell r="A364">
            <v>1</v>
          </cell>
          <cell r="D364" t="str">
            <v>8422008407</v>
          </cell>
          <cell r="E364" t="str">
            <v>משפ במצוקה בקהילה</v>
          </cell>
          <cell r="F364">
            <v>10115</v>
          </cell>
        </row>
        <row r="365">
          <cell r="A365">
            <v>1</v>
          </cell>
          <cell r="D365" t="str">
            <v>8422108400</v>
          </cell>
          <cell r="E365" t="str">
            <v>קייטנה לאמהות</v>
          </cell>
          <cell r="F365">
            <v>0</v>
          </cell>
        </row>
        <row r="366">
          <cell r="A366">
            <v>1</v>
          </cell>
          <cell r="D366" t="str">
            <v>8424008401</v>
          </cell>
          <cell r="E366" t="str">
            <v>טיפול בפרט ומשפחה</v>
          </cell>
          <cell r="F366">
            <v>14780</v>
          </cell>
        </row>
        <row r="367">
          <cell r="A367">
            <v>1</v>
          </cell>
          <cell r="D367" t="str">
            <v>8435008407</v>
          </cell>
          <cell r="E367" t="str">
            <v>טיפול בילד בקהילה</v>
          </cell>
          <cell r="F367">
            <v>9414</v>
          </cell>
        </row>
        <row r="368">
          <cell r="A368">
            <v>1</v>
          </cell>
          <cell r="D368" t="str">
            <v>8438008408</v>
          </cell>
          <cell r="E368" t="str">
            <v>אחזקת ילדים בפנימיות</v>
          </cell>
          <cell r="F368">
            <v>146599</v>
          </cell>
        </row>
        <row r="369">
          <cell r="A369">
            <v>1</v>
          </cell>
          <cell r="D369" t="str">
            <v>8439008405</v>
          </cell>
          <cell r="E369" t="str">
            <v>מעונות יום-אומנה</v>
          </cell>
          <cell r="F369">
            <v>20371</v>
          </cell>
        </row>
        <row r="370">
          <cell r="A370">
            <v>1</v>
          </cell>
          <cell r="D370" t="str">
            <v>8444002108</v>
          </cell>
          <cell r="E370" t="str">
            <v>משכורת - מועדון גיל הזהב</v>
          </cell>
          <cell r="F370">
            <v>54349.9</v>
          </cell>
        </row>
        <row r="371">
          <cell r="A371">
            <v>1</v>
          </cell>
          <cell r="D371" t="str">
            <v>8444007804</v>
          </cell>
          <cell r="E371" t="str">
            <v>מועדון גיל הזהב</v>
          </cell>
          <cell r="F371">
            <v>47160.59</v>
          </cell>
        </row>
        <row r="372">
          <cell r="A372">
            <v>1</v>
          </cell>
          <cell r="D372" t="str">
            <v>8444008409</v>
          </cell>
          <cell r="E372" t="str">
            <v>צרכים מיוחדים לזקן</v>
          </cell>
          <cell r="F372">
            <v>36160.980000000003</v>
          </cell>
        </row>
        <row r="373">
          <cell r="A373">
            <v>1</v>
          </cell>
          <cell r="D373" t="str">
            <v>8451008407</v>
          </cell>
          <cell r="E373" t="str">
            <v>סידור מפגרים במוסדות</v>
          </cell>
          <cell r="F373">
            <v>196521</v>
          </cell>
        </row>
        <row r="374">
          <cell r="A374">
            <v>1</v>
          </cell>
          <cell r="D374" t="str">
            <v>8452008404</v>
          </cell>
          <cell r="E374" t="str">
            <v>מפגרים במעון טיפולי</v>
          </cell>
          <cell r="F374">
            <v>0</v>
          </cell>
        </row>
        <row r="375">
          <cell r="A375">
            <v>1</v>
          </cell>
          <cell r="D375" t="str">
            <v>8463008400</v>
          </cell>
          <cell r="E375" t="str">
            <v>דמי ליווי לעוור</v>
          </cell>
          <cell r="F375">
            <v>7080</v>
          </cell>
        </row>
        <row r="376">
          <cell r="A376">
            <v>1</v>
          </cell>
          <cell r="D376" t="str">
            <v>8464008407</v>
          </cell>
          <cell r="E376" t="str">
            <v>מפעלי תעסוקה ומועדון</v>
          </cell>
          <cell r="F376">
            <v>0</v>
          </cell>
        </row>
        <row r="377">
          <cell r="A377">
            <v>1</v>
          </cell>
          <cell r="D377" t="str">
            <v>8466008401</v>
          </cell>
          <cell r="E377" t="str">
            <v>תעסוקה מוגנת ומסג יום</v>
          </cell>
          <cell r="F377">
            <v>0</v>
          </cell>
        </row>
        <row r="378">
          <cell r="A378">
            <v>1</v>
          </cell>
          <cell r="D378" t="str">
            <v>8467008408</v>
          </cell>
          <cell r="E378" t="str">
            <v>שיקום נכים בקהילה</v>
          </cell>
          <cell r="F378">
            <v>6564</v>
          </cell>
        </row>
        <row r="379">
          <cell r="A379">
            <v>1</v>
          </cell>
          <cell r="D379" t="str">
            <v>8468008405</v>
          </cell>
          <cell r="E379" t="str">
            <v>אמון והכשרה-שקום נכים</v>
          </cell>
          <cell r="F379">
            <v>-18815</v>
          </cell>
        </row>
        <row r="380">
          <cell r="A380">
            <v>1</v>
          </cell>
          <cell r="D380" t="str">
            <v>8471008405</v>
          </cell>
          <cell r="E380" t="str">
            <v>חבורות רחוב-נערות במצוקה</v>
          </cell>
          <cell r="F380">
            <v>0</v>
          </cell>
        </row>
        <row r="381">
          <cell r="A381">
            <v>1</v>
          </cell>
          <cell r="D381" t="str">
            <v>8471008414</v>
          </cell>
          <cell r="E381" t="str">
            <v>טיפול בנערות במצוקה</v>
          </cell>
          <cell r="F381">
            <v>560</v>
          </cell>
        </row>
        <row r="382">
          <cell r="A382">
            <v>1</v>
          </cell>
          <cell r="D382" t="str">
            <v>8474008406</v>
          </cell>
          <cell r="E382" t="str">
            <v>טיפול בסמים</v>
          </cell>
          <cell r="F382">
            <v>21845</v>
          </cell>
        </row>
        <row r="383">
          <cell r="A383">
            <v>1</v>
          </cell>
          <cell r="D383" t="str">
            <v>8482008401</v>
          </cell>
          <cell r="E383" t="str">
            <v>לכידות חברתית</v>
          </cell>
          <cell r="F383">
            <v>9731</v>
          </cell>
        </row>
        <row r="384">
          <cell r="A384">
            <v>1</v>
          </cell>
          <cell r="D384" t="str">
            <v>8510008108</v>
          </cell>
          <cell r="E384" t="str">
            <v>השתת במועצה דתית</v>
          </cell>
          <cell r="F384">
            <v>250000</v>
          </cell>
        </row>
        <row r="385">
          <cell r="A385">
            <v>1</v>
          </cell>
          <cell r="D385" t="str">
            <v>8560007807</v>
          </cell>
          <cell r="E385" t="str">
            <v>הוצ שוטפות ביכנ"ס</v>
          </cell>
          <cell r="F385">
            <v>0</v>
          </cell>
        </row>
        <row r="386">
          <cell r="A386">
            <v>1</v>
          </cell>
          <cell r="D386" t="str">
            <v>8700007809</v>
          </cell>
          <cell r="E386" t="str">
            <v>איכות הסביבה הוצ</v>
          </cell>
          <cell r="F386">
            <v>29177.15</v>
          </cell>
        </row>
        <row r="387">
          <cell r="A387">
            <v>1</v>
          </cell>
          <cell r="D387" t="str">
            <v>8700008301</v>
          </cell>
          <cell r="E387" t="str">
            <v>השתת באיכות הסביב</v>
          </cell>
          <cell r="F387">
            <v>15786</v>
          </cell>
        </row>
        <row r="388">
          <cell r="A388">
            <v>1</v>
          </cell>
          <cell r="D388" t="str">
            <v>9120007507</v>
          </cell>
          <cell r="E388" t="str">
            <v>עמלה מגבית מים</v>
          </cell>
          <cell r="F388">
            <v>73325.88</v>
          </cell>
        </row>
        <row r="389">
          <cell r="A389">
            <v>1</v>
          </cell>
          <cell r="D389" t="str">
            <v>9130001102</v>
          </cell>
          <cell r="E389" t="str">
            <v>מים- שכר</v>
          </cell>
          <cell r="F389">
            <v>192619.3</v>
          </cell>
        </row>
        <row r="390">
          <cell r="A390">
            <v>1</v>
          </cell>
          <cell r="D390" t="str">
            <v>9130006808</v>
          </cell>
          <cell r="E390" t="str">
            <v>רכישת מדי מים</v>
          </cell>
          <cell r="F390">
            <v>1474</v>
          </cell>
        </row>
        <row r="391">
          <cell r="A391">
            <v>1</v>
          </cell>
          <cell r="D391" t="str">
            <v>9130007207</v>
          </cell>
          <cell r="E391" t="str">
            <v>תיקונים והתקנות</v>
          </cell>
          <cell r="F391">
            <v>13099.92</v>
          </cell>
        </row>
        <row r="392">
          <cell r="A392">
            <v>1</v>
          </cell>
          <cell r="D392" t="str">
            <v>9130007403</v>
          </cell>
          <cell r="E392" t="str">
            <v>אחזקת מדי מים</v>
          </cell>
          <cell r="F392">
            <v>1550.14</v>
          </cell>
        </row>
        <row r="393">
          <cell r="A393">
            <v>1</v>
          </cell>
          <cell r="D393" t="str">
            <v>9130009108</v>
          </cell>
          <cell r="E393" t="str">
            <v>לתקציב בלתי רגיל</v>
          </cell>
          <cell r="F393">
            <v>60000</v>
          </cell>
        </row>
        <row r="394">
          <cell r="A394">
            <v>1</v>
          </cell>
          <cell r="D394" t="str">
            <v>9130009201</v>
          </cell>
          <cell r="E394" t="str">
            <v>עב מים בתקציב פתוח</v>
          </cell>
          <cell r="F394">
            <v>0</v>
          </cell>
        </row>
        <row r="395">
          <cell r="A395">
            <v>1</v>
          </cell>
          <cell r="D395" t="str">
            <v>9130009809</v>
          </cell>
          <cell r="E395" t="str">
            <v>פעולות כלליות</v>
          </cell>
          <cell r="F395">
            <v>0</v>
          </cell>
        </row>
        <row r="396">
          <cell r="A396">
            <v>1</v>
          </cell>
          <cell r="D396" t="str">
            <v>9131004324</v>
          </cell>
          <cell r="E396" t="str">
            <v>תשלום מים למקורות</v>
          </cell>
          <cell r="F396">
            <v>970323</v>
          </cell>
        </row>
        <row r="397">
          <cell r="A397">
            <v>1</v>
          </cell>
          <cell r="D397" t="str">
            <v>9913103209</v>
          </cell>
          <cell r="E397" t="str">
            <v>הפרשה לפיצויים</v>
          </cell>
          <cell r="F397">
            <v>0</v>
          </cell>
        </row>
        <row r="398">
          <cell r="A398">
            <v>1</v>
          </cell>
          <cell r="D398" t="str">
            <v>9913109809</v>
          </cell>
          <cell r="E398" t="str">
            <v>הפרשה לקרן פיצויים</v>
          </cell>
          <cell r="F398">
            <v>4974.3500000000004</v>
          </cell>
        </row>
        <row r="399">
          <cell r="A399">
            <v>1</v>
          </cell>
          <cell r="D399" t="str">
            <v>9930009803</v>
          </cell>
          <cell r="E399" t="str">
            <v>תשלומים שנה קודמת</v>
          </cell>
          <cell r="F399">
            <v>63869.82</v>
          </cell>
        </row>
        <row r="400">
          <cell r="A400">
            <v>1</v>
          </cell>
          <cell r="D400" t="str">
            <v>9950008608</v>
          </cell>
          <cell r="E400" t="str">
            <v>הנחות מארנונה</v>
          </cell>
          <cell r="F400">
            <v>505000</v>
          </cell>
        </row>
        <row r="401">
          <cell r="A401">
            <v>1</v>
          </cell>
          <cell r="D401" t="str">
            <v>9991009804</v>
          </cell>
          <cell r="E401" t="str">
            <v>רזרבה תלויה במענק</v>
          </cell>
          <cell r="F401">
            <v>0</v>
          </cell>
        </row>
        <row r="402">
          <cell r="A402">
            <v>2</v>
          </cell>
          <cell r="B402">
            <v>10</v>
          </cell>
          <cell r="C402" t="str">
            <v>141</v>
          </cell>
          <cell r="D402" t="str">
            <v>0001417500</v>
          </cell>
          <cell r="E402" t="str">
            <v>הקמת חט ביניים</v>
          </cell>
          <cell r="F402">
            <v>544640.92000000004</v>
          </cell>
        </row>
        <row r="403">
          <cell r="A403">
            <v>2</v>
          </cell>
          <cell r="B403">
            <v>10</v>
          </cell>
          <cell r="C403" t="str">
            <v>174</v>
          </cell>
          <cell r="D403" t="str">
            <v>0001747506</v>
          </cell>
          <cell r="E403" t="str">
            <v>פתוח תשתיות וכבישים</v>
          </cell>
          <cell r="F403">
            <v>916501.56</v>
          </cell>
        </row>
        <row r="404">
          <cell r="A404">
            <v>2</v>
          </cell>
          <cell r="C404" t="str">
            <v>177</v>
          </cell>
          <cell r="D404" t="str">
            <v>0001777503</v>
          </cell>
          <cell r="E404" t="str">
            <v>תיכנון הארת צומת כניסה</v>
          </cell>
          <cell r="F404">
            <v>0</v>
          </cell>
        </row>
        <row r="405">
          <cell r="A405">
            <v>2</v>
          </cell>
          <cell r="C405" t="str">
            <v>189</v>
          </cell>
          <cell r="D405" t="str">
            <v>0001899302</v>
          </cell>
          <cell r="E405" t="str">
            <v>הערכות פתיחת שנה</v>
          </cell>
          <cell r="F405">
            <v>0</v>
          </cell>
        </row>
        <row r="406">
          <cell r="A406">
            <v>2</v>
          </cell>
          <cell r="C406" t="str">
            <v>197</v>
          </cell>
          <cell r="D406" t="str">
            <v>0001979307</v>
          </cell>
          <cell r="E406" t="str">
            <v>רכישת רכב לראש המועצה</v>
          </cell>
          <cell r="F406">
            <v>0</v>
          </cell>
        </row>
        <row r="407">
          <cell r="A407">
            <v>2</v>
          </cell>
          <cell r="B407">
            <v>10</v>
          </cell>
          <cell r="C407" t="str">
            <v>198</v>
          </cell>
          <cell r="D407" t="str">
            <v>0001989306</v>
          </cell>
          <cell r="E407" t="str">
            <v>מיחשוב משרדי המועצה</v>
          </cell>
          <cell r="F407">
            <v>101066.07</v>
          </cell>
        </row>
        <row r="408">
          <cell r="A408">
            <v>2</v>
          </cell>
          <cell r="C408" t="str">
            <v>203</v>
          </cell>
          <cell r="D408" t="str">
            <v>0002039301</v>
          </cell>
          <cell r="E408" t="str">
            <v>ציוד ורהוט מוסדות חינוך</v>
          </cell>
          <cell r="F408">
            <v>0</v>
          </cell>
        </row>
        <row r="409">
          <cell r="A409">
            <v>2</v>
          </cell>
          <cell r="C409" t="str">
            <v>206</v>
          </cell>
          <cell r="D409" t="str">
            <v>0002067500</v>
          </cell>
          <cell r="E409" t="str">
            <v>מועדון לנוער במצוקה</v>
          </cell>
          <cell r="F409">
            <v>0</v>
          </cell>
        </row>
        <row r="410">
          <cell r="A410">
            <v>2</v>
          </cell>
          <cell r="B410">
            <v>10</v>
          </cell>
          <cell r="C410" t="str">
            <v>207</v>
          </cell>
          <cell r="D410" t="str">
            <v>0002077509</v>
          </cell>
          <cell r="E410" t="str">
            <v>מעון יום</v>
          </cell>
          <cell r="F410">
            <v>211876.75</v>
          </cell>
        </row>
        <row r="411">
          <cell r="A411">
            <v>2</v>
          </cell>
          <cell r="C411" t="str">
            <v>208</v>
          </cell>
          <cell r="D411" t="str">
            <v>0002087508</v>
          </cell>
          <cell r="E411" t="str">
            <v>שיפור צמתים</v>
          </cell>
          <cell r="F411">
            <v>0</v>
          </cell>
        </row>
        <row r="412">
          <cell r="A412">
            <v>2</v>
          </cell>
          <cell r="C412" t="str">
            <v>209</v>
          </cell>
          <cell r="D412" t="str">
            <v>0002097507</v>
          </cell>
          <cell r="E412" t="str">
            <v>שיפור דרך ביטחון</v>
          </cell>
          <cell r="F412">
            <v>0</v>
          </cell>
        </row>
        <row r="413">
          <cell r="A413">
            <v>2</v>
          </cell>
          <cell r="C413" t="str">
            <v>210</v>
          </cell>
          <cell r="D413" t="str">
            <v>0002107509</v>
          </cell>
          <cell r="E413" t="str">
            <v>שיקום צנרת מים</v>
          </cell>
          <cell r="F413">
            <v>0</v>
          </cell>
        </row>
        <row r="414">
          <cell r="A414">
            <v>2</v>
          </cell>
          <cell r="C414" t="str">
            <v>211</v>
          </cell>
          <cell r="D414" t="str">
            <v>0002117508</v>
          </cell>
          <cell r="E414" t="str">
            <v>התקני בטיחות</v>
          </cell>
          <cell r="F414">
            <v>0</v>
          </cell>
        </row>
        <row r="415">
          <cell r="A415">
            <v>2</v>
          </cell>
          <cell r="C415" t="str">
            <v>213</v>
          </cell>
          <cell r="D415" t="str">
            <v>0002137506</v>
          </cell>
          <cell r="E415" t="str">
            <v>הקמת מגרש כדורגל</v>
          </cell>
          <cell r="F415">
            <v>0</v>
          </cell>
        </row>
        <row r="416">
          <cell r="A416">
            <v>2</v>
          </cell>
          <cell r="C416" t="str">
            <v>214</v>
          </cell>
          <cell r="D416" t="str">
            <v>0002147505</v>
          </cell>
          <cell r="E416" t="str">
            <v>תאורת צומת כניסה לישוב</v>
          </cell>
          <cell r="F416">
            <v>0</v>
          </cell>
        </row>
        <row r="417">
          <cell r="A417">
            <v>2</v>
          </cell>
          <cell r="B417">
            <v>10</v>
          </cell>
          <cell r="C417" t="str">
            <v>215</v>
          </cell>
          <cell r="D417" t="str">
            <v>0002159508</v>
          </cell>
          <cell r="E417" t="str">
            <v>תכנית אב</v>
          </cell>
          <cell r="F417">
            <v>55000</v>
          </cell>
        </row>
        <row r="418">
          <cell r="A418">
            <v>2</v>
          </cell>
          <cell r="C418" t="str">
            <v>216</v>
          </cell>
          <cell r="D418" t="str">
            <v>0002169301</v>
          </cell>
          <cell r="E418" t="str">
            <v>שידרוג תוכנות ומחשבים</v>
          </cell>
          <cell r="F418">
            <v>0</v>
          </cell>
        </row>
        <row r="419">
          <cell r="A419">
            <v>2</v>
          </cell>
          <cell r="B419">
            <v>11</v>
          </cell>
          <cell r="C419" t="str">
            <v>217</v>
          </cell>
          <cell r="D419" t="str">
            <v>0002177502</v>
          </cell>
          <cell r="E419" t="str">
            <v>שיקום צנרת מים</v>
          </cell>
          <cell r="F419">
            <v>-29916.669999999925</v>
          </cell>
        </row>
        <row r="420">
          <cell r="A420">
            <v>2</v>
          </cell>
          <cell r="B420">
            <v>11</v>
          </cell>
          <cell r="C420" t="str">
            <v>218</v>
          </cell>
          <cell r="D420" t="str">
            <v>0002187501</v>
          </cell>
          <cell r="E420" t="str">
            <v>תכנון תאורה צומת כניסה</v>
          </cell>
          <cell r="F420">
            <v>-4985</v>
          </cell>
        </row>
        <row r="421">
          <cell r="A421">
            <v>2</v>
          </cell>
          <cell r="B421">
            <v>11</v>
          </cell>
          <cell r="C421" t="str">
            <v>219</v>
          </cell>
          <cell r="D421" t="str">
            <v>0002197500</v>
          </cell>
          <cell r="E421" t="str">
            <v>מפוי ממוחשב</v>
          </cell>
          <cell r="F421">
            <v>-7297.7899999999936</v>
          </cell>
        </row>
        <row r="422">
          <cell r="A422">
            <v>2</v>
          </cell>
          <cell r="B422">
            <v>10</v>
          </cell>
          <cell r="C422" t="str">
            <v>220</v>
          </cell>
          <cell r="D422" t="str">
            <v>0002207502</v>
          </cell>
          <cell r="E422" t="str">
            <v>צמתים האלה,השקד,השיטה</v>
          </cell>
          <cell r="F422">
            <v>34520.400000000001</v>
          </cell>
        </row>
        <row r="423">
          <cell r="A423">
            <v>2</v>
          </cell>
          <cell r="C423" t="str">
            <v>221</v>
          </cell>
          <cell r="D423" t="str">
            <v>0002219309</v>
          </cell>
          <cell r="E423" t="str">
            <v>רכישת גיפ בטחון</v>
          </cell>
          <cell r="F423">
            <v>0</v>
          </cell>
        </row>
        <row r="424">
          <cell r="A424">
            <v>2</v>
          </cell>
          <cell r="B424">
            <v>10</v>
          </cell>
          <cell r="C424" t="str">
            <v>223</v>
          </cell>
          <cell r="D424" t="str">
            <v>0002237509</v>
          </cell>
          <cell r="E424" t="str">
            <v>התקני בטיחות וסימון</v>
          </cell>
          <cell r="F424">
            <v>1407.64</v>
          </cell>
        </row>
        <row r="425">
          <cell r="A425">
            <v>2</v>
          </cell>
          <cell r="C425" t="str">
            <v>224</v>
          </cell>
          <cell r="D425" t="str">
            <v>0002247508</v>
          </cell>
          <cell r="E425" t="str">
            <v>צמתים האלון,השיטה</v>
          </cell>
          <cell r="F425">
            <v>0</v>
          </cell>
        </row>
        <row r="426">
          <cell r="A426">
            <v>2</v>
          </cell>
          <cell r="C426" t="str">
            <v>225</v>
          </cell>
          <cell r="D426" t="str">
            <v>0002257507</v>
          </cell>
          <cell r="E426" t="str">
            <v>מבוטל</v>
          </cell>
          <cell r="F426">
            <v>0</v>
          </cell>
        </row>
        <row r="427">
          <cell r="A427">
            <v>2</v>
          </cell>
          <cell r="B427">
            <v>10</v>
          </cell>
          <cell r="C427" t="str">
            <v>225</v>
          </cell>
          <cell r="D427" t="str">
            <v>0002259501</v>
          </cell>
          <cell r="E427" t="str">
            <v>תכנון שלוחת מתנ"ס</v>
          </cell>
          <cell r="F427">
            <v>25893.55</v>
          </cell>
        </row>
        <row r="428">
          <cell r="A428">
            <v>2</v>
          </cell>
          <cell r="C428" t="str">
            <v>226</v>
          </cell>
          <cell r="D428" t="str">
            <v>0002269304</v>
          </cell>
          <cell r="E428" t="str">
            <v>מיחשוב בי"ס יסודי</v>
          </cell>
          <cell r="F428">
            <v>0</v>
          </cell>
        </row>
        <row r="429">
          <cell r="A429">
            <v>2</v>
          </cell>
          <cell r="C429" t="str">
            <v>227</v>
          </cell>
          <cell r="D429" t="str">
            <v>0002277505</v>
          </cell>
          <cell r="E429" t="str">
            <v>מועדון פיס לנוער</v>
          </cell>
          <cell r="F429">
            <v>0</v>
          </cell>
        </row>
        <row r="430">
          <cell r="A430">
            <v>2</v>
          </cell>
          <cell r="C430" t="str">
            <v>228</v>
          </cell>
          <cell r="D430" t="str">
            <v>0002287504</v>
          </cell>
          <cell r="E430" t="str">
            <v>חידוש מבנים</v>
          </cell>
          <cell r="F430">
            <v>0</v>
          </cell>
        </row>
        <row r="431">
          <cell r="A431">
            <v>2</v>
          </cell>
          <cell r="C431" t="str">
            <v>229</v>
          </cell>
          <cell r="D431" t="str">
            <v>0002299301</v>
          </cell>
          <cell r="E431" t="str">
            <v>איסוזו ביטחון</v>
          </cell>
          <cell r="F431">
            <v>0</v>
          </cell>
        </row>
        <row r="432">
          <cell r="A432">
            <v>2</v>
          </cell>
          <cell r="C432" t="str">
            <v>230</v>
          </cell>
          <cell r="D432" t="str">
            <v>0002307505</v>
          </cell>
          <cell r="E432" t="str">
            <v>צומת הזית האלון</v>
          </cell>
          <cell r="F432">
            <v>0</v>
          </cell>
        </row>
        <row r="433">
          <cell r="A433">
            <v>2</v>
          </cell>
          <cell r="C433" t="str">
            <v>230</v>
          </cell>
          <cell r="D433" t="str">
            <v>0002309303</v>
          </cell>
          <cell r="E433" t="str">
            <v>מבוטל</v>
          </cell>
          <cell r="F433">
            <v>0</v>
          </cell>
        </row>
        <row r="434">
          <cell r="A434">
            <v>2</v>
          </cell>
          <cell r="C434" t="str">
            <v>231</v>
          </cell>
          <cell r="D434" t="str">
            <v>0002319302</v>
          </cell>
          <cell r="E434" t="str">
            <v>מיחשוב חטב</v>
          </cell>
          <cell r="F434">
            <v>0</v>
          </cell>
        </row>
        <row r="435">
          <cell r="A435">
            <v>2</v>
          </cell>
          <cell r="B435">
            <v>10</v>
          </cell>
          <cell r="C435" t="str">
            <v>232</v>
          </cell>
          <cell r="D435" t="str">
            <v>0002327503</v>
          </cell>
          <cell r="E435" t="str">
            <v>מרכז הפעלה מלח</v>
          </cell>
          <cell r="F435">
            <v>8898.5</v>
          </cell>
        </row>
        <row r="436">
          <cell r="A436">
            <v>2</v>
          </cell>
          <cell r="C436" t="str">
            <v>233</v>
          </cell>
          <cell r="D436" t="str">
            <v>0002339300</v>
          </cell>
          <cell r="E436" t="str">
            <v>הקמת מערך אינוונטר</v>
          </cell>
          <cell r="F436">
            <v>0</v>
          </cell>
        </row>
        <row r="437">
          <cell r="A437">
            <v>2</v>
          </cell>
          <cell r="B437">
            <v>10</v>
          </cell>
          <cell r="C437" t="str">
            <v>234</v>
          </cell>
          <cell r="D437" t="str">
            <v>0002349309</v>
          </cell>
          <cell r="E437" t="str">
            <v>מכשיר ראיית לילה וגדר חכמה</v>
          </cell>
          <cell r="F437">
            <v>15000</v>
          </cell>
        </row>
        <row r="438">
          <cell r="A438">
            <v>2</v>
          </cell>
          <cell r="C438" t="str">
            <v>235</v>
          </cell>
          <cell r="D438" t="str">
            <v>0002359308</v>
          </cell>
          <cell r="E438" t="str">
            <v>רכישת תיקי רופא</v>
          </cell>
          <cell r="F438">
            <v>0</v>
          </cell>
        </row>
        <row r="439">
          <cell r="A439">
            <v>2</v>
          </cell>
          <cell r="C439" t="str">
            <v>236</v>
          </cell>
          <cell r="D439" t="str">
            <v>0002367509</v>
          </cell>
          <cell r="E439" t="str">
            <v>סלילת דרך בטחון</v>
          </cell>
          <cell r="F439">
            <v>0</v>
          </cell>
        </row>
        <row r="440">
          <cell r="A440">
            <v>2</v>
          </cell>
          <cell r="B440">
            <v>10</v>
          </cell>
          <cell r="C440" t="str">
            <v>237</v>
          </cell>
          <cell r="D440" t="str">
            <v>0002377508</v>
          </cell>
          <cell r="E440" t="str">
            <v>סימון כבישים</v>
          </cell>
          <cell r="F440">
            <v>6216</v>
          </cell>
        </row>
        <row r="441">
          <cell r="A441">
            <v>2</v>
          </cell>
          <cell r="B441">
            <v>10</v>
          </cell>
          <cell r="C441" t="str">
            <v>238</v>
          </cell>
          <cell r="D441" t="str">
            <v>0002389305</v>
          </cell>
          <cell r="E441" t="str">
            <v>מוקד עירוני</v>
          </cell>
          <cell r="F441">
            <v>14634.44</v>
          </cell>
        </row>
        <row r="442">
          <cell r="A442">
            <v>2</v>
          </cell>
          <cell r="B442">
            <v>10</v>
          </cell>
          <cell r="C442" t="str">
            <v>239</v>
          </cell>
          <cell r="D442" t="str">
            <v>0002399304</v>
          </cell>
          <cell r="E442" t="str">
            <v>רכישת גרור ערן</v>
          </cell>
          <cell r="F442">
            <v>45000</v>
          </cell>
        </row>
        <row r="443">
          <cell r="A443">
            <v>2</v>
          </cell>
          <cell r="C443" t="str">
            <v>240</v>
          </cell>
          <cell r="D443" t="str">
            <v>0002407508</v>
          </cell>
          <cell r="E443" t="str">
            <v>התקנת נלגים</v>
          </cell>
          <cell r="F443">
            <v>0</v>
          </cell>
        </row>
        <row r="444">
          <cell r="A444">
            <v>2</v>
          </cell>
          <cell r="C444" t="str">
            <v>241</v>
          </cell>
          <cell r="D444" t="str">
            <v>0002419305</v>
          </cell>
          <cell r="E444" t="str">
            <v>רכישת גנרטור</v>
          </cell>
          <cell r="F444">
            <v>0</v>
          </cell>
        </row>
        <row r="445">
          <cell r="A445">
            <v>3</v>
          </cell>
          <cell r="B445">
            <v>201</v>
          </cell>
          <cell r="D445" t="str">
            <v>0000005002</v>
          </cell>
          <cell r="E445" t="str">
            <v>שקים שחזרו</v>
          </cell>
          <cell r="F445">
            <v>6481.52</v>
          </cell>
        </row>
        <row r="446">
          <cell r="A446">
            <v>3</v>
          </cell>
          <cell r="B446">
            <v>201</v>
          </cell>
          <cell r="D446" t="str">
            <v>0000005011</v>
          </cell>
          <cell r="E446" t="str">
            <v>מקביל שיק שחזרו</v>
          </cell>
          <cell r="F446">
            <v>-6481.52</v>
          </cell>
        </row>
        <row r="447">
          <cell r="A447">
            <v>3</v>
          </cell>
          <cell r="B447">
            <v>1</v>
          </cell>
          <cell r="D447" t="str">
            <v>0000005020</v>
          </cell>
          <cell r="E447" t="str">
            <v>קופה</v>
          </cell>
          <cell r="F447">
            <v>600</v>
          </cell>
        </row>
        <row r="448">
          <cell r="A448">
            <v>3</v>
          </cell>
          <cell r="D448" t="str">
            <v>0000100019</v>
          </cell>
          <cell r="E448" t="str">
            <v>גביה  10/01</v>
          </cell>
          <cell r="F448">
            <v>0</v>
          </cell>
        </row>
        <row r="449">
          <cell r="A449">
            <v>3</v>
          </cell>
          <cell r="B449">
            <v>1</v>
          </cell>
          <cell r="D449" t="str">
            <v>0001000004</v>
          </cell>
          <cell r="E449" t="str">
            <v>אוצר השלטון המקומי</v>
          </cell>
          <cell r="F449">
            <v>22.179999999701977</v>
          </cell>
        </row>
        <row r="450">
          <cell r="A450">
            <v>3</v>
          </cell>
          <cell r="B450">
            <v>1</v>
          </cell>
          <cell r="D450" t="str">
            <v>0002000001</v>
          </cell>
          <cell r="E450" t="str">
            <v>בנק הפועלים 004464</v>
          </cell>
          <cell r="F450">
            <v>37582.399999999907</v>
          </cell>
        </row>
        <row r="451">
          <cell r="A451">
            <v>3</v>
          </cell>
          <cell r="D451" t="str">
            <v>0002000104</v>
          </cell>
          <cell r="E451" t="str">
            <v>פקמ בנהפ 004464</v>
          </cell>
          <cell r="F451">
            <v>0</v>
          </cell>
        </row>
        <row r="452">
          <cell r="A452">
            <v>3</v>
          </cell>
          <cell r="B452">
            <v>1</v>
          </cell>
          <cell r="D452" t="str">
            <v>0003000008</v>
          </cell>
          <cell r="E452" t="str">
            <v>בנק הדואר עוש</v>
          </cell>
          <cell r="F452">
            <v>122.16000000014901</v>
          </cell>
        </row>
        <row r="453">
          <cell r="A453">
            <v>3</v>
          </cell>
          <cell r="D453" t="str">
            <v>0003000017</v>
          </cell>
          <cell r="E453" t="str">
            <v>בנק הדואר 1976168 מיסים</v>
          </cell>
          <cell r="F453">
            <v>0</v>
          </cell>
        </row>
        <row r="454">
          <cell r="A454">
            <v>3</v>
          </cell>
          <cell r="B454">
            <v>5</v>
          </cell>
          <cell r="D454" t="str">
            <v>0003000026</v>
          </cell>
          <cell r="E454" t="str">
            <v>בנק הדואר  3007168 חינוך</v>
          </cell>
          <cell r="F454">
            <v>-19.139999999999418</v>
          </cell>
        </row>
        <row r="455">
          <cell r="A455">
            <v>3</v>
          </cell>
          <cell r="B455">
            <v>1</v>
          </cell>
          <cell r="D455" t="str">
            <v>0004000005</v>
          </cell>
          <cell r="E455" t="str">
            <v>בלל 20/007632</v>
          </cell>
          <cell r="F455">
            <v>3773.070000000007</v>
          </cell>
        </row>
        <row r="456">
          <cell r="A456">
            <v>3</v>
          </cell>
          <cell r="D456" t="str">
            <v>0004000108</v>
          </cell>
          <cell r="E456" t="str">
            <v>פקמ בלל-20/007632</v>
          </cell>
          <cell r="F456">
            <v>0</v>
          </cell>
        </row>
        <row r="457">
          <cell r="A457">
            <v>3</v>
          </cell>
          <cell r="B457">
            <v>1</v>
          </cell>
          <cell r="D457" t="str">
            <v>0005000002</v>
          </cell>
          <cell r="E457" t="str">
            <v>בנק איגוד עו"ש</v>
          </cell>
          <cell r="F457">
            <v>548710.8900000006</v>
          </cell>
        </row>
        <row r="458">
          <cell r="A458">
            <v>3</v>
          </cell>
          <cell r="D458" t="str">
            <v>0005000105</v>
          </cell>
          <cell r="E458" t="str">
            <v>פר"י בנק  איגוד</v>
          </cell>
          <cell r="F458">
            <v>0</v>
          </cell>
        </row>
        <row r="459">
          <cell r="A459">
            <v>3</v>
          </cell>
          <cell r="D459" t="str">
            <v>0005009993</v>
          </cell>
          <cell r="E459" t="str">
            <v>מקביל שיקים דחויים</v>
          </cell>
          <cell r="F459">
            <v>0</v>
          </cell>
        </row>
        <row r="460">
          <cell r="A460">
            <v>3</v>
          </cell>
          <cell r="B460">
            <v>102</v>
          </cell>
          <cell r="D460" t="str">
            <v>6500001001</v>
          </cell>
          <cell r="E460" t="str">
            <v>צקים לפרעון</v>
          </cell>
          <cell r="F460">
            <v>-589004.14</v>
          </cell>
        </row>
        <row r="461">
          <cell r="A461">
            <v>3</v>
          </cell>
          <cell r="D461" t="str">
            <v>9000010018</v>
          </cell>
          <cell r="E461" t="str">
            <v>גביה 10.1</v>
          </cell>
          <cell r="F461">
            <v>0</v>
          </cell>
        </row>
        <row r="462">
          <cell r="A462">
            <v>3</v>
          </cell>
          <cell r="B462">
            <v>1</v>
          </cell>
          <cell r="D462" t="str">
            <v>9000010027</v>
          </cell>
          <cell r="E462" t="str">
            <v>גביה 20/1</v>
          </cell>
          <cell r="F462">
            <v>0</v>
          </cell>
        </row>
        <row r="463">
          <cell r="A463">
            <v>3</v>
          </cell>
          <cell r="D463" t="str">
            <v>9000020017</v>
          </cell>
          <cell r="E463" t="str">
            <v>גביה  10.2</v>
          </cell>
          <cell r="F463">
            <v>0</v>
          </cell>
        </row>
        <row r="464">
          <cell r="A464">
            <v>6</v>
          </cell>
          <cell r="B464">
            <v>8</v>
          </cell>
          <cell r="D464" t="str">
            <v>9000020026</v>
          </cell>
          <cell r="E464" t="str">
            <v xml:space="preserve">מעבר </v>
          </cell>
          <cell r="F464">
            <v>-1697.5</v>
          </cell>
        </row>
        <row r="465">
          <cell r="A465">
            <v>3</v>
          </cell>
          <cell r="D465" t="str">
            <v>9000030016</v>
          </cell>
          <cell r="E465" t="str">
            <v>גביה  10.3</v>
          </cell>
          <cell r="F465">
            <v>0</v>
          </cell>
        </row>
        <row r="466">
          <cell r="A466">
            <v>3</v>
          </cell>
          <cell r="D466" t="str">
            <v>9000040015</v>
          </cell>
          <cell r="E466" t="str">
            <v>גביה  10.4</v>
          </cell>
          <cell r="F466">
            <v>0</v>
          </cell>
        </row>
        <row r="467">
          <cell r="A467">
            <v>3</v>
          </cell>
          <cell r="D467" t="str">
            <v>9000050014</v>
          </cell>
          <cell r="E467" t="str">
            <v>גביה  10/5</v>
          </cell>
          <cell r="F467">
            <v>0</v>
          </cell>
        </row>
        <row r="468">
          <cell r="A468">
            <v>3</v>
          </cell>
          <cell r="D468" t="str">
            <v>9000060013</v>
          </cell>
          <cell r="E468" t="str">
            <v>גביה  10/6</v>
          </cell>
          <cell r="F468">
            <v>0</v>
          </cell>
        </row>
        <row r="469">
          <cell r="A469">
            <v>3</v>
          </cell>
          <cell r="D469" t="str">
            <v>9000070012</v>
          </cell>
          <cell r="E469" t="str">
            <v>גביה  10/7</v>
          </cell>
          <cell r="F469">
            <v>0</v>
          </cell>
        </row>
        <row r="470">
          <cell r="A470">
            <v>3</v>
          </cell>
          <cell r="D470" t="str">
            <v>9000080011</v>
          </cell>
          <cell r="E470" t="str">
            <v>גביה  10/8</v>
          </cell>
          <cell r="F470">
            <v>0</v>
          </cell>
        </row>
        <row r="471">
          <cell r="A471">
            <v>3</v>
          </cell>
          <cell r="D471" t="str">
            <v>9000090010</v>
          </cell>
          <cell r="E471" t="str">
            <v>גביה  10/9</v>
          </cell>
          <cell r="F471">
            <v>0</v>
          </cell>
        </row>
        <row r="472">
          <cell r="A472">
            <v>3</v>
          </cell>
          <cell r="D472" t="str">
            <v>9000100012</v>
          </cell>
          <cell r="E472" t="str">
            <v>גביה 10/01</v>
          </cell>
          <cell r="F472">
            <v>0</v>
          </cell>
        </row>
        <row r="473">
          <cell r="A473">
            <v>3</v>
          </cell>
          <cell r="D473" t="str">
            <v>9000110011</v>
          </cell>
          <cell r="E473" t="str">
            <v>גביה  10/11</v>
          </cell>
          <cell r="F473">
            <v>0</v>
          </cell>
        </row>
        <row r="474">
          <cell r="A474">
            <v>3</v>
          </cell>
          <cell r="D474" t="str">
            <v>9000120010</v>
          </cell>
          <cell r="E474" t="str">
            <v>גביה  10/21</v>
          </cell>
          <cell r="F474">
            <v>0</v>
          </cell>
        </row>
        <row r="475">
          <cell r="A475">
            <v>4</v>
          </cell>
          <cell r="D475" t="str">
            <v>0000010005</v>
          </cell>
          <cell r="E475" t="str">
            <v>הוצאות מראש</v>
          </cell>
          <cell r="F475">
            <v>0</v>
          </cell>
        </row>
        <row r="476">
          <cell r="A476">
            <v>4</v>
          </cell>
          <cell r="D476" t="str">
            <v>0000010108</v>
          </cell>
          <cell r="E476" t="str">
            <v>הכנסות מראש</v>
          </cell>
          <cell r="F476">
            <v>0</v>
          </cell>
        </row>
        <row r="477">
          <cell r="A477">
            <v>4</v>
          </cell>
          <cell r="B477">
            <v>9</v>
          </cell>
          <cell r="D477" t="str">
            <v>0000020004</v>
          </cell>
          <cell r="E477" t="str">
            <v>קרן לעבודות פיתוח</v>
          </cell>
          <cell r="F477">
            <v>-1803</v>
          </cell>
        </row>
        <row r="478">
          <cell r="A478">
            <v>4</v>
          </cell>
          <cell r="B478">
            <v>9</v>
          </cell>
          <cell r="D478" t="str">
            <v>0000030003</v>
          </cell>
          <cell r="E478" t="str">
            <v>קרן עבודות מים וביוב</v>
          </cell>
          <cell r="F478">
            <v>-36320</v>
          </cell>
        </row>
        <row r="479">
          <cell r="A479">
            <v>4</v>
          </cell>
          <cell r="D479" t="str">
            <v>0000040002</v>
          </cell>
          <cell r="E479" t="str">
            <v>קרן פיתוח -מוקד מצוקה</v>
          </cell>
          <cell r="F479">
            <v>0</v>
          </cell>
        </row>
        <row r="480">
          <cell r="A480">
            <v>4</v>
          </cell>
          <cell r="D480" t="str">
            <v>0000050001</v>
          </cell>
          <cell r="E480" t="str">
            <v>קרן פרס</v>
          </cell>
          <cell r="F480">
            <v>0</v>
          </cell>
        </row>
        <row r="481">
          <cell r="A481">
            <v>4</v>
          </cell>
          <cell r="B481">
            <v>9</v>
          </cell>
          <cell r="D481" t="str">
            <v>1000023105</v>
          </cell>
          <cell r="E481" t="str">
            <v xml:space="preserve">קרן פיתוח כבישים ומדרכות </v>
          </cell>
          <cell r="F481">
            <v>-26939.419999999925</v>
          </cell>
        </row>
        <row r="482">
          <cell r="A482">
            <v>4</v>
          </cell>
          <cell r="D482" t="str">
            <v>1000032901</v>
          </cell>
          <cell r="E482" t="str">
            <v>אג מבני ציבור</v>
          </cell>
          <cell r="F482">
            <v>0</v>
          </cell>
        </row>
        <row r="483">
          <cell r="A483">
            <v>4</v>
          </cell>
          <cell r="B483">
            <v>9</v>
          </cell>
          <cell r="D483" t="str">
            <v>1000038109</v>
          </cell>
          <cell r="E483" t="str">
            <v>קרן אגרות מבני ציבור</v>
          </cell>
          <cell r="F483">
            <v>-203548.89</v>
          </cell>
        </row>
        <row r="484">
          <cell r="A484">
            <v>4</v>
          </cell>
          <cell r="D484" t="str">
            <v>1000042106</v>
          </cell>
          <cell r="E484" t="str">
            <v>מאג רשת פרטית</v>
          </cell>
          <cell r="F484">
            <v>0</v>
          </cell>
        </row>
        <row r="485">
          <cell r="A485">
            <v>4</v>
          </cell>
          <cell r="B485">
            <v>4</v>
          </cell>
          <cell r="D485" t="str">
            <v>2000010009</v>
          </cell>
          <cell r="E485" t="str">
            <v>פקדון פיצויים-איגוד</v>
          </cell>
          <cell r="F485">
            <v>75889.05</v>
          </cell>
        </row>
        <row r="486">
          <cell r="A486">
            <v>4</v>
          </cell>
          <cell r="B486">
            <v>100</v>
          </cell>
          <cell r="D486" t="str">
            <v>2000020008</v>
          </cell>
          <cell r="E486" t="str">
            <v>קרן פיצויים-איגוד</v>
          </cell>
          <cell r="F486">
            <v>-75889.05</v>
          </cell>
        </row>
        <row r="487">
          <cell r="A487">
            <v>4</v>
          </cell>
          <cell r="D487" t="str">
            <v>3000010006</v>
          </cell>
          <cell r="E487" t="str">
            <v>קרן לרכב</v>
          </cell>
          <cell r="F487">
            <v>0</v>
          </cell>
        </row>
        <row r="488">
          <cell r="A488">
            <v>4</v>
          </cell>
          <cell r="D488" t="str">
            <v>6000010007</v>
          </cell>
          <cell r="E488" t="str">
            <v>גרעון סופי תברים</v>
          </cell>
          <cell r="F488">
            <v>0</v>
          </cell>
        </row>
        <row r="489">
          <cell r="A489">
            <v>4</v>
          </cell>
          <cell r="B489">
            <v>9</v>
          </cell>
          <cell r="D489" t="str">
            <v>6000020006</v>
          </cell>
          <cell r="E489" t="str">
            <v xml:space="preserve">קרן עודפי תברים </v>
          </cell>
          <cell r="F489">
            <v>-34415.39</v>
          </cell>
        </row>
        <row r="490">
          <cell r="A490">
            <v>5</v>
          </cell>
          <cell r="B490">
            <v>7</v>
          </cell>
          <cell r="D490" t="str">
            <v>0000000014</v>
          </cell>
          <cell r="E490" t="str">
            <v>עובדים זכאים משכור</v>
          </cell>
          <cell r="F490">
            <v>-384309.10000000056</v>
          </cell>
        </row>
        <row r="491">
          <cell r="A491">
            <v>5</v>
          </cell>
          <cell r="B491">
            <v>3</v>
          </cell>
          <cell r="D491" t="str">
            <v>0000000023</v>
          </cell>
          <cell r="E491" t="str">
            <v>פיצויים והפרשים</v>
          </cell>
          <cell r="F491">
            <v>33351.53</v>
          </cell>
        </row>
        <row r="492">
          <cell r="A492">
            <v>5</v>
          </cell>
          <cell r="B492">
            <v>3</v>
          </cell>
          <cell r="D492" t="str">
            <v>0000000050</v>
          </cell>
          <cell r="E492" t="str">
            <v>הלוואות המגן</v>
          </cell>
          <cell r="F492">
            <v>238.01</v>
          </cell>
        </row>
        <row r="493">
          <cell r="A493">
            <v>5</v>
          </cell>
          <cell r="D493" t="str">
            <v>0000000069</v>
          </cell>
          <cell r="E493" t="str">
            <v>עיקולים</v>
          </cell>
          <cell r="F493">
            <v>0</v>
          </cell>
        </row>
        <row r="494">
          <cell r="A494">
            <v>5</v>
          </cell>
          <cell r="B494">
            <v>6</v>
          </cell>
          <cell r="D494" t="str">
            <v>0000000078</v>
          </cell>
          <cell r="E494" t="str">
            <v>אריה חב ישראלית לביטוח</v>
          </cell>
          <cell r="F494">
            <v>-5541</v>
          </cell>
        </row>
        <row r="495">
          <cell r="A495">
            <v>5</v>
          </cell>
          <cell r="D495" t="str">
            <v>0000000117</v>
          </cell>
          <cell r="E495" t="str">
            <v>קופת עובדים 9991</v>
          </cell>
          <cell r="F495">
            <v>0</v>
          </cell>
        </row>
        <row r="496">
          <cell r="A496">
            <v>5</v>
          </cell>
          <cell r="B496">
            <v>6</v>
          </cell>
          <cell r="D496" t="str">
            <v>0010001609</v>
          </cell>
          <cell r="E496" t="str">
            <v>המוסד לבטוח לאומי</v>
          </cell>
          <cell r="F496">
            <v>-77902</v>
          </cell>
        </row>
        <row r="497">
          <cell r="A497">
            <v>5</v>
          </cell>
          <cell r="D497" t="str">
            <v>0010001618</v>
          </cell>
          <cell r="E497" t="str">
            <v>תביעות מבטוח לאומי</v>
          </cell>
          <cell r="F497">
            <v>0</v>
          </cell>
        </row>
        <row r="498">
          <cell r="A498">
            <v>5</v>
          </cell>
          <cell r="B498">
            <v>6</v>
          </cell>
          <cell r="D498" t="str">
            <v>0010001702</v>
          </cell>
          <cell r="E498" t="str">
            <v>מס הכנסה האוצר</v>
          </cell>
          <cell r="F498">
            <v>-346543</v>
          </cell>
        </row>
        <row r="499">
          <cell r="A499">
            <v>5</v>
          </cell>
          <cell r="B499">
            <v>6</v>
          </cell>
          <cell r="D499" t="str">
            <v>0010001805</v>
          </cell>
          <cell r="E499" t="str">
            <v>ההסתדרות הכללית</v>
          </cell>
          <cell r="F499">
            <v>-3792.2</v>
          </cell>
        </row>
        <row r="500">
          <cell r="A500">
            <v>5</v>
          </cell>
          <cell r="B500">
            <v>6</v>
          </cell>
          <cell r="D500" t="str">
            <v>0010001814</v>
          </cell>
          <cell r="E500" t="str">
            <v>הסתדרות העובדים הלאומית</v>
          </cell>
          <cell r="F500">
            <v>-247.2</v>
          </cell>
        </row>
        <row r="501">
          <cell r="A501">
            <v>5</v>
          </cell>
          <cell r="B501">
            <v>6</v>
          </cell>
          <cell r="D501" t="str">
            <v>0020001653</v>
          </cell>
          <cell r="E501" t="str">
            <v>קופת גמל המגן עובד</v>
          </cell>
          <cell r="F501">
            <v>-63019.88</v>
          </cell>
        </row>
        <row r="502">
          <cell r="A502">
            <v>5</v>
          </cell>
          <cell r="B502">
            <v>6</v>
          </cell>
          <cell r="D502" t="str">
            <v>0020021651</v>
          </cell>
          <cell r="E502" t="str">
            <v>קרן השתלמות אקדמאים</v>
          </cell>
          <cell r="F502">
            <v>-3145.5</v>
          </cell>
        </row>
        <row r="503">
          <cell r="A503">
            <v>5</v>
          </cell>
          <cell r="B503">
            <v>6</v>
          </cell>
          <cell r="D503" t="str">
            <v>0020041659</v>
          </cell>
          <cell r="E503" t="str">
            <v>חב ביטוח שילוח הראל</v>
          </cell>
          <cell r="F503">
            <v>-672.90000000000146</v>
          </cell>
        </row>
        <row r="504">
          <cell r="A504">
            <v>5</v>
          </cell>
          <cell r="B504">
            <v>6</v>
          </cell>
          <cell r="D504" t="str">
            <v>0020051658</v>
          </cell>
          <cell r="E504" t="str">
            <v>קרן השתלמות כנרת</v>
          </cell>
          <cell r="F504">
            <v>-25495</v>
          </cell>
        </row>
        <row r="505">
          <cell r="A505">
            <v>5</v>
          </cell>
          <cell r="B505">
            <v>6</v>
          </cell>
          <cell r="D505" t="str">
            <v>0020061657</v>
          </cell>
          <cell r="E505" t="str">
            <v>קרן השתלמות ק.ה.ל</v>
          </cell>
          <cell r="F505">
            <v>-4396.1000000000058</v>
          </cell>
        </row>
        <row r="506">
          <cell r="A506">
            <v>5</v>
          </cell>
          <cell r="B506">
            <v>6</v>
          </cell>
          <cell r="D506" t="str">
            <v>0020101656</v>
          </cell>
          <cell r="E506" t="str">
            <v>המגן בטוח חיים</v>
          </cell>
          <cell r="F506">
            <v>-5847.3999999999942</v>
          </cell>
        </row>
        <row r="507">
          <cell r="A507">
            <v>5</v>
          </cell>
          <cell r="B507">
            <v>6</v>
          </cell>
          <cell r="D507" t="str">
            <v>0020111655</v>
          </cell>
          <cell r="E507" t="str">
            <v>קרן אור</v>
          </cell>
          <cell r="F507">
            <v>-23.5</v>
          </cell>
        </row>
        <row r="508">
          <cell r="A508">
            <v>5</v>
          </cell>
          <cell r="B508">
            <v>6</v>
          </cell>
          <cell r="D508" t="str">
            <v>0020121654</v>
          </cell>
          <cell r="E508" t="str">
            <v>קרן השתלמות טכנאים</v>
          </cell>
          <cell r="F508">
            <v>-295.10000000000002</v>
          </cell>
        </row>
        <row r="509">
          <cell r="A509">
            <v>5</v>
          </cell>
          <cell r="B509">
            <v>6</v>
          </cell>
          <cell r="D509" t="str">
            <v>0020131653</v>
          </cell>
          <cell r="E509" t="str">
            <v>ק. השתלמות רשויות מקומיות</v>
          </cell>
          <cell r="F509">
            <v>-3500.3999999999942</v>
          </cell>
        </row>
        <row r="510">
          <cell r="A510">
            <v>5</v>
          </cell>
          <cell r="B510">
            <v>6</v>
          </cell>
          <cell r="D510" t="str">
            <v>0020151651</v>
          </cell>
          <cell r="E510" t="str">
            <v>ק. השתלמות ק.ל.ע.</v>
          </cell>
          <cell r="F510">
            <v>-1391.3</v>
          </cell>
        </row>
        <row r="511">
          <cell r="A511">
            <v>5</v>
          </cell>
          <cell r="B511">
            <v>7</v>
          </cell>
          <cell r="D511" t="str">
            <v>1000000105</v>
          </cell>
          <cell r="E511" t="str">
            <v>פועלי שטחים</v>
          </cell>
          <cell r="F511">
            <v>-4025.820000000007</v>
          </cell>
        </row>
        <row r="512">
          <cell r="A512">
            <v>5</v>
          </cell>
          <cell r="B512">
            <v>6</v>
          </cell>
          <cell r="D512" t="str">
            <v>1001001707</v>
          </cell>
          <cell r="E512" t="str">
            <v>מס הכנסה</v>
          </cell>
          <cell r="F512">
            <v>-75</v>
          </cell>
        </row>
        <row r="513">
          <cell r="A513">
            <v>6</v>
          </cell>
          <cell r="D513" t="str">
            <v>1100010012</v>
          </cell>
          <cell r="E513" t="str">
            <v>ארם - רמות מנשה</v>
          </cell>
          <cell r="F513">
            <v>0</v>
          </cell>
        </row>
        <row r="514">
          <cell r="A514">
            <v>6</v>
          </cell>
          <cell r="B514">
            <v>8</v>
          </cell>
          <cell r="D514" t="str">
            <v>1100010021</v>
          </cell>
          <cell r="E514" t="str">
            <v>אפרוטק בע"מ</v>
          </cell>
          <cell r="F514">
            <v>-9471.7999999999993</v>
          </cell>
        </row>
        <row r="515">
          <cell r="A515">
            <v>6</v>
          </cell>
          <cell r="D515" t="str">
            <v>1100010030</v>
          </cell>
          <cell r="E515" t="str">
            <v>אל-קסון מסופון נייד בע"מ</v>
          </cell>
          <cell r="F515">
            <v>0</v>
          </cell>
        </row>
        <row r="516">
          <cell r="A516">
            <v>6</v>
          </cell>
          <cell r="D516" t="str">
            <v>1100010049</v>
          </cell>
          <cell r="E516" t="str">
            <v>אמין בטחון כללי בע"מ</v>
          </cell>
          <cell r="F516">
            <v>0</v>
          </cell>
        </row>
        <row r="517">
          <cell r="A517">
            <v>6</v>
          </cell>
          <cell r="D517" t="str">
            <v>1100010058</v>
          </cell>
          <cell r="E517" t="str">
            <v>אייל גור מזון איכות בע"מ</v>
          </cell>
          <cell r="F517">
            <v>0</v>
          </cell>
        </row>
        <row r="518">
          <cell r="A518">
            <v>6</v>
          </cell>
          <cell r="B518">
            <v>8</v>
          </cell>
          <cell r="D518" t="str">
            <v>1100010067</v>
          </cell>
          <cell r="E518" t="str">
            <v>אדוויס אלקטרוניקה בע"מ</v>
          </cell>
          <cell r="F518">
            <v>-4488</v>
          </cell>
        </row>
        <row r="519">
          <cell r="A519">
            <v>6</v>
          </cell>
          <cell r="D519" t="str">
            <v>1100010076</v>
          </cell>
          <cell r="E519" t="str">
            <v>ארפל אלומיניום בע"מ</v>
          </cell>
          <cell r="F519">
            <v>0</v>
          </cell>
        </row>
        <row r="520">
          <cell r="A520">
            <v>6</v>
          </cell>
          <cell r="B520">
            <v>8</v>
          </cell>
          <cell r="D520" t="str">
            <v>1100010085</v>
          </cell>
          <cell r="E520" t="str">
            <v>אגדי עדה</v>
          </cell>
          <cell r="F520">
            <v>-16370</v>
          </cell>
        </row>
        <row r="521">
          <cell r="A521">
            <v>6</v>
          </cell>
          <cell r="D521" t="str">
            <v>1100010094</v>
          </cell>
          <cell r="E521" t="str">
            <v>ארניר שרותי תקשורת בע"מ</v>
          </cell>
          <cell r="F521">
            <v>0</v>
          </cell>
        </row>
        <row r="522">
          <cell r="A522">
            <v>6</v>
          </cell>
          <cell r="D522" t="str">
            <v>1100010106</v>
          </cell>
          <cell r="E522" t="str">
            <v>אופק רמת השרון בע"מ</v>
          </cell>
          <cell r="F522">
            <v>0</v>
          </cell>
        </row>
        <row r="523">
          <cell r="A523">
            <v>6</v>
          </cell>
          <cell r="B523">
            <v>8</v>
          </cell>
          <cell r="D523" t="str">
            <v>1100010115</v>
          </cell>
          <cell r="E523" t="str">
            <v>אל גני</v>
          </cell>
          <cell r="F523">
            <v>-234</v>
          </cell>
        </row>
        <row r="524">
          <cell r="A524">
            <v>6</v>
          </cell>
          <cell r="B524">
            <v>8</v>
          </cell>
          <cell r="D524" t="str">
            <v>1100010124</v>
          </cell>
          <cell r="E524" t="str">
            <v>אביב שבתאי יוסף בעמ</v>
          </cell>
          <cell r="F524">
            <v>-123781</v>
          </cell>
        </row>
        <row r="525">
          <cell r="A525">
            <v>6</v>
          </cell>
          <cell r="B525">
            <v>8</v>
          </cell>
          <cell r="D525" t="str">
            <v>1100010133</v>
          </cell>
          <cell r="E525" t="str">
            <v>א. שאהין סרסור</v>
          </cell>
          <cell r="F525">
            <v>-1414.95</v>
          </cell>
        </row>
        <row r="526">
          <cell r="A526">
            <v>6</v>
          </cell>
          <cell r="B526">
            <v>8</v>
          </cell>
          <cell r="D526" t="str">
            <v>1100010142</v>
          </cell>
          <cell r="E526" t="str">
            <v>א.ינוס תעשיות בטיחות אש</v>
          </cell>
          <cell r="F526">
            <v>-5131</v>
          </cell>
        </row>
        <row r="527">
          <cell r="A527">
            <v>6</v>
          </cell>
          <cell r="B527">
            <v>8</v>
          </cell>
          <cell r="D527" t="str">
            <v>1100010151</v>
          </cell>
          <cell r="E527" t="str">
            <v>אומלית בע"מ</v>
          </cell>
          <cell r="F527">
            <v>-1645</v>
          </cell>
        </row>
        <row r="528">
          <cell r="A528">
            <v>6</v>
          </cell>
          <cell r="D528" t="str">
            <v>1100010179</v>
          </cell>
          <cell r="E528" t="str">
            <v>אברהם ברוך</v>
          </cell>
          <cell r="F528">
            <v>0</v>
          </cell>
        </row>
        <row r="529">
          <cell r="A529">
            <v>6</v>
          </cell>
          <cell r="D529" t="str">
            <v>1100010188</v>
          </cell>
          <cell r="E529" t="str">
            <v>אמן-ארגון ומדעי ניהול בע</v>
          </cell>
          <cell r="F529">
            <v>0</v>
          </cell>
        </row>
        <row r="530">
          <cell r="A530">
            <v>6</v>
          </cell>
          <cell r="D530" t="str">
            <v>1100010197</v>
          </cell>
          <cell r="E530" t="str">
            <v>אליאן</v>
          </cell>
          <cell r="F530">
            <v>0</v>
          </cell>
        </row>
        <row r="531">
          <cell r="A531">
            <v>6</v>
          </cell>
          <cell r="D531" t="str">
            <v>1100010209</v>
          </cell>
          <cell r="E531" t="str">
            <v>אסטרטגיה 0002 בע"מ</v>
          </cell>
          <cell r="F531">
            <v>0</v>
          </cell>
        </row>
        <row r="532">
          <cell r="A532">
            <v>6</v>
          </cell>
          <cell r="D532" t="str">
            <v>1100010218</v>
          </cell>
          <cell r="E532" t="str">
            <v>אדרי אתי</v>
          </cell>
          <cell r="F532">
            <v>0</v>
          </cell>
        </row>
        <row r="533">
          <cell r="A533">
            <v>6</v>
          </cell>
          <cell r="B533">
            <v>8</v>
          </cell>
          <cell r="D533" t="str">
            <v>1100010227</v>
          </cell>
          <cell r="E533" t="str">
            <v>אדוארד  ובניו</v>
          </cell>
          <cell r="F533">
            <v>-4799</v>
          </cell>
        </row>
        <row r="534">
          <cell r="A534">
            <v>6</v>
          </cell>
          <cell r="B534">
            <v>8</v>
          </cell>
          <cell r="D534" t="str">
            <v>1100010236</v>
          </cell>
          <cell r="E534" t="str">
            <v>א.מ.מדע מחשוב השומרון בעמ</v>
          </cell>
          <cell r="F534">
            <v>-8436</v>
          </cell>
        </row>
        <row r="535">
          <cell r="A535">
            <v>6</v>
          </cell>
          <cell r="B535">
            <v>8</v>
          </cell>
          <cell r="D535" t="str">
            <v>1100010245</v>
          </cell>
          <cell r="E535" t="str">
            <v>אופק חוגי מדע בע"מ</v>
          </cell>
          <cell r="F535">
            <v>-2530</v>
          </cell>
        </row>
        <row r="536">
          <cell r="A536">
            <v>6</v>
          </cell>
          <cell r="D536" t="str">
            <v>1100010254</v>
          </cell>
          <cell r="E536" t="str">
            <v>אגוזי עידו</v>
          </cell>
          <cell r="F536">
            <v>0</v>
          </cell>
        </row>
        <row r="537">
          <cell r="A537">
            <v>6</v>
          </cell>
          <cell r="D537" t="str">
            <v>1100010272</v>
          </cell>
          <cell r="E537" t="str">
            <v>אינטרנשיונל קראטה גוגו-רי</v>
          </cell>
          <cell r="F537">
            <v>0</v>
          </cell>
        </row>
        <row r="538">
          <cell r="A538">
            <v>6</v>
          </cell>
          <cell r="B538">
            <v>8</v>
          </cell>
          <cell r="D538" t="str">
            <v>1100010281</v>
          </cell>
          <cell r="E538" t="str">
            <v>א.אמיתי</v>
          </cell>
          <cell r="F538">
            <v>-3603.6</v>
          </cell>
        </row>
        <row r="539">
          <cell r="A539">
            <v>6</v>
          </cell>
          <cell r="D539" t="str">
            <v>1100010302</v>
          </cell>
          <cell r="E539" t="str">
            <v>אהרון את גלעדי בע"מ</v>
          </cell>
          <cell r="F539">
            <v>0</v>
          </cell>
        </row>
        <row r="540">
          <cell r="A540">
            <v>6</v>
          </cell>
          <cell r="D540" t="str">
            <v>1100010311</v>
          </cell>
          <cell r="E540" t="str">
            <v>א.ת.קשת מערכות בע"מ</v>
          </cell>
          <cell r="F540">
            <v>0</v>
          </cell>
        </row>
        <row r="541">
          <cell r="A541">
            <v>6</v>
          </cell>
          <cell r="B541">
            <v>8</v>
          </cell>
          <cell r="D541" t="str">
            <v>1100010320</v>
          </cell>
          <cell r="E541" t="str">
            <v>אטמו א.ו.י. 0002 בעמ</v>
          </cell>
          <cell r="F541">
            <v>-4177</v>
          </cell>
        </row>
        <row r="542">
          <cell r="A542">
            <v>6</v>
          </cell>
          <cell r="D542" t="str">
            <v>1100010339</v>
          </cell>
          <cell r="E542" t="str">
            <v>פרשכאפ סיסטם)ישראל(בע"מ</v>
          </cell>
          <cell r="F542">
            <v>0</v>
          </cell>
        </row>
        <row r="543">
          <cell r="A543">
            <v>6</v>
          </cell>
          <cell r="D543" t="str">
            <v>1100010348</v>
          </cell>
          <cell r="E543" t="str">
            <v>איציק מוסך אופנועים</v>
          </cell>
          <cell r="F543">
            <v>0</v>
          </cell>
        </row>
        <row r="544">
          <cell r="A544">
            <v>6</v>
          </cell>
          <cell r="B544">
            <v>8</v>
          </cell>
          <cell r="D544" t="str">
            <v>1100010357</v>
          </cell>
          <cell r="E544" t="str">
            <v>אחים פבר בע"מ</v>
          </cell>
          <cell r="F544">
            <v>-11000</v>
          </cell>
        </row>
        <row r="545">
          <cell r="A545">
            <v>6</v>
          </cell>
          <cell r="B545">
            <v>8</v>
          </cell>
          <cell r="D545" t="str">
            <v>1100010366</v>
          </cell>
          <cell r="E545" t="str">
            <v>אופק צילומי אויר בעמ</v>
          </cell>
          <cell r="F545">
            <v>-11700</v>
          </cell>
        </row>
        <row r="546">
          <cell r="A546">
            <v>6</v>
          </cell>
          <cell r="D546" t="str">
            <v>1100010375</v>
          </cell>
          <cell r="E546" t="str">
            <v>אולימפיה ספורט 79</v>
          </cell>
          <cell r="F546">
            <v>0</v>
          </cell>
        </row>
        <row r="547">
          <cell r="A547">
            <v>6</v>
          </cell>
          <cell r="B547">
            <v>8</v>
          </cell>
          <cell r="D547" t="str">
            <v>1100010423</v>
          </cell>
          <cell r="E547" t="str">
            <v>אמניר-תעשיות מיחזור בע"מ</v>
          </cell>
          <cell r="F547">
            <v>-385</v>
          </cell>
        </row>
        <row r="548">
          <cell r="A548">
            <v>6</v>
          </cell>
          <cell r="B548">
            <v>8</v>
          </cell>
          <cell r="D548" t="str">
            <v>1100010441</v>
          </cell>
          <cell r="E548" t="str">
            <v>א.א.ראם</v>
          </cell>
          <cell r="F548">
            <v>-300</v>
          </cell>
        </row>
        <row r="549">
          <cell r="A549">
            <v>6</v>
          </cell>
          <cell r="B549">
            <v>8</v>
          </cell>
          <cell r="D549" t="str">
            <v>1100010553</v>
          </cell>
          <cell r="E549" t="str">
            <v>אמנות לעם</v>
          </cell>
          <cell r="F549">
            <v>-29584</v>
          </cell>
        </row>
        <row r="550">
          <cell r="A550">
            <v>6</v>
          </cell>
          <cell r="D550" t="str">
            <v>1100020011</v>
          </cell>
          <cell r="E550" t="str">
            <v>בדר ב.ע. בע"מ</v>
          </cell>
          <cell r="F550">
            <v>0</v>
          </cell>
        </row>
        <row r="551">
          <cell r="A551">
            <v>6</v>
          </cell>
          <cell r="D551" t="str">
            <v>1100020020</v>
          </cell>
          <cell r="E551" t="str">
            <v>בדיר נשאת</v>
          </cell>
          <cell r="F551">
            <v>0</v>
          </cell>
        </row>
        <row r="552">
          <cell r="A552">
            <v>6</v>
          </cell>
          <cell r="D552" t="str">
            <v>1100020039</v>
          </cell>
          <cell r="E552" t="str">
            <v>בכח המוח</v>
          </cell>
          <cell r="F552">
            <v>0</v>
          </cell>
        </row>
        <row r="553">
          <cell r="A553">
            <v>6</v>
          </cell>
          <cell r="D553" t="str">
            <v>1100020048</v>
          </cell>
          <cell r="E553" t="str">
            <v>ב. רימון סוכנויות</v>
          </cell>
          <cell r="F553">
            <v>0</v>
          </cell>
        </row>
        <row r="554">
          <cell r="A554">
            <v>6</v>
          </cell>
          <cell r="D554" t="str">
            <v>1100020057</v>
          </cell>
          <cell r="E554" t="str">
            <v>בר-נתן יהודית</v>
          </cell>
          <cell r="F554">
            <v>0</v>
          </cell>
        </row>
        <row r="555">
          <cell r="A555">
            <v>6</v>
          </cell>
          <cell r="D555" t="str">
            <v>1100020066</v>
          </cell>
          <cell r="E555" t="str">
            <v>בר מגי</v>
          </cell>
          <cell r="F555">
            <v>0</v>
          </cell>
        </row>
        <row r="556">
          <cell r="A556">
            <v>6</v>
          </cell>
          <cell r="B556">
            <v>8</v>
          </cell>
          <cell r="D556" t="str">
            <v>1100020075</v>
          </cell>
          <cell r="E556" t="str">
            <v>בזק</v>
          </cell>
          <cell r="F556">
            <v>-30733.03</v>
          </cell>
        </row>
        <row r="557">
          <cell r="A557">
            <v>6</v>
          </cell>
          <cell r="D557" t="str">
            <v>1100020084</v>
          </cell>
          <cell r="E557" t="str">
            <v>בי"ס      אורנית</v>
          </cell>
          <cell r="F557">
            <v>0</v>
          </cell>
        </row>
        <row r="558">
          <cell r="A558">
            <v>6</v>
          </cell>
          <cell r="D558" t="str">
            <v>1100020093</v>
          </cell>
          <cell r="E558" t="str">
            <v>בובה לי</v>
          </cell>
          <cell r="F558">
            <v>0</v>
          </cell>
        </row>
        <row r="559">
          <cell r="A559">
            <v>6</v>
          </cell>
          <cell r="D559" t="str">
            <v>1100020105</v>
          </cell>
          <cell r="E559" t="str">
            <v>ברזנט השרון</v>
          </cell>
          <cell r="F559">
            <v>0</v>
          </cell>
        </row>
        <row r="560">
          <cell r="A560">
            <v>6</v>
          </cell>
          <cell r="B560">
            <v>8</v>
          </cell>
          <cell r="D560" t="str">
            <v>1100020114</v>
          </cell>
          <cell r="E560" t="str">
            <v>ברג יעקב</v>
          </cell>
          <cell r="F560">
            <v>-1989</v>
          </cell>
        </row>
        <row r="561">
          <cell r="A561">
            <v>6</v>
          </cell>
          <cell r="B561">
            <v>8</v>
          </cell>
          <cell r="D561" t="str">
            <v>1100020123</v>
          </cell>
          <cell r="E561" t="str">
            <v>בצלאל אפרים</v>
          </cell>
          <cell r="F561">
            <v>-6026</v>
          </cell>
        </row>
        <row r="562">
          <cell r="A562">
            <v>6</v>
          </cell>
          <cell r="B562">
            <v>8</v>
          </cell>
          <cell r="D562" t="str">
            <v>1100020150</v>
          </cell>
          <cell r="E562" t="str">
            <v>ביט</v>
          </cell>
          <cell r="F562">
            <v>-19620</v>
          </cell>
        </row>
        <row r="563">
          <cell r="A563">
            <v>6</v>
          </cell>
          <cell r="D563" t="str">
            <v>1100020169</v>
          </cell>
          <cell r="E563" t="str">
            <v>ביג גרף בע"מ</v>
          </cell>
          <cell r="F563">
            <v>0</v>
          </cell>
        </row>
        <row r="564">
          <cell r="A564">
            <v>6</v>
          </cell>
          <cell r="D564" t="str">
            <v>1100020187</v>
          </cell>
          <cell r="E564" t="str">
            <v>בורג יואב</v>
          </cell>
          <cell r="F564">
            <v>0</v>
          </cell>
        </row>
        <row r="565">
          <cell r="A565">
            <v>6</v>
          </cell>
          <cell r="D565" t="str">
            <v>1100030038</v>
          </cell>
          <cell r="E565" t="str">
            <v>גגות חן בושרי בע"מ</v>
          </cell>
          <cell r="F565">
            <v>0</v>
          </cell>
        </row>
        <row r="566">
          <cell r="A566">
            <v>6</v>
          </cell>
          <cell r="D566" t="str">
            <v>1100030047</v>
          </cell>
          <cell r="E566" t="str">
            <v>גנית פארק בע"מ</v>
          </cell>
          <cell r="F566">
            <v>0</v>
          </cell>
        </row>
        <row r="567">
          <cell r="A567">
            <v>6</v>
          </cell>
          <cell r="B567">
            <v>8</v>
          </cell>
          <cell r="D567" t="str">
            <v>1100030056</v>
          </cell>
          <cell r="E567" t="str">
            <v>גלאם מרדכי</v>
          </cell>
          <cell r="F567">
            <v>-4284</v>
          </cell>
        </row>
        <row r="568">
          <cell r="A568">
            <v>6</v>
          </cell>
          <cell r="D568" t="str">
            <v>1100030074</v>
          </cell>
          <cell r="E568" t="str">
            <v>גן בתנועה בע"מ</v>
          </cell>
          <cell r="F568">
            <v>0</v>
          </cell>
        </row>
        <row r="569">
          <cell r="A569">
            <v>6</v>
          </cell>
          <cell r="D569" t="str">
            <v>1100030092</v>
          </cell>
          <cell r="E569" t="str">
            <v>גיא כהן</v>
          </cell>
          <cell r="F569">
            <v>0</v>
          </cell>
        </row>
        <row r="570">
          <cell r="A570">
            <v>6</v>
          </cell>
          <cell r="D570" t="str">
            <v>1100030104</v>
          </cell>
          <cell r="E570" t="str">
            <v>גשר מפעלים חינוכיים</v>
          </cell>
          <cell r="F570">
            <v>0</v>
          </cell>
        </row>
        <row r="571">
          <cell r="A571">
            <v>6</v>
          </cell>
          <cell r="D571" t="str">
            <v>1100030122</v>
          </cell>
          <cell r="E571" t="str">
            <v>גונטמכר גריגורי</v>
          </cell>
          <cell r="F571">
            <v>0</v>
          </cell>
        </row>
        <row r="572">
          <cell r="A572">
            <v>6</v>
          </cell>
          <cell r="D572" t="str">
            <v>1100030131</v>
          </cell>
          <cell r="E572" t="str">
            <v>ג'רני הפקות בעמ</v>
          </cell>
          <cell r="F572">
            <v>0</v>
          </cell>
        </row>
        <row r="573">
          <cell r="A573">
            <v>6</v>
          </cell>
          <cell r="D573" t="str">
            <v>1100030140</v>
          </cell>
          <cell r="E573" t="str">
            <v>גיפ-שיא הולידיי בע"מ</v>
          </cell>
          <cell r="F573">
            <v>0</v>
          </cell>
        </row>
        <row r="574">
          <cell r="A574">
            <v>6</v>
          </cell>
          <cell r="D574" t="str">
            <v>1100030159</v>
          </cell>
          <cell r="E574" t="str">
            <v>גפן יהודה</v>
          </cell>
          <cell r="F574">
            <v>0</v>
          </cell>
        </row>
        <row r="575">
          <cell r="A575">
            <v>6</v>
          </cell>
          <cell r="B575">
            <v>8</v>
          </cell>
          <cell r="D575" t="str">
            <v>1100030168</v>
          </cell>
          <cell r="E575" t="str">
            <v>גן גנית בעמ</v>
          </cell>
          <cell r="F575">
            <v>-3054</v>
          </cell>
        </row>
        <row r="576">
          <cell r="A576">
            <v>6</v>
          </cell>
          <cell r="D576" t="str">
            <v>1100030177</v>
          </cell>
          <cell r="E576" t="str">
            <v>גלעד מירי</v>
          </cell>
          <cell r="F576">
            <v>0</v>
          </cell>
        </row>
        <row r="577">
          <cell r="A577">
            <v>6</v>
          </cell>
          <cell r="D577" t="str">
            <v>1100040028</v>
          </cell>
          <cell r="E577" t="str">
            <v>דן-רנט-א-קאר בע"מ</v>
          </cell>
          <cell r="F577">
            <v>0</v>
          </cell>
        </row>
        <row r="578">
          <cell r="A578">
            <v>6</v>
          </cell>
          <cell r="D578" t="str">
            <v>1100040037</v>
          </cell>
          <cell r="E578" t="str">
            <v>דן קול ד. ר. בע"מ</v>
          </cell>
          <cell r="F578">
            <v>0</v>
          </cell>
        </row>
        <row r="579">
          <cell r="A579">
            <v>6</v>
          </cell>
          <cell r="D579" t="str">
            <v>1100040046</v>
          </cell>
          <cell r="E579" t="str">
            <v>דפוס בארי</v>
          </cell>
          <cell r="F579">
            <v>0</v>
          </cell>
        </row>
        <row r="580">
          <cell r="A580">
            <v>6</v>
          </cell>
          <cell r="D580" t="str">
            <v>1100040055</v>
          </cell>
          <cell r="E580" t="str">
            <v>דניאל אסייג</v>
          </cell>
          <cell r="F580">
            <v>0</v>
          </cell>
        </row>
        <row r="581">
          <cell r="A581">
            <v>6</v>
          </cell>
          <cell r="B581">
            <v>8</v>
          </cell>
          <cell r="D581" t="str">
            <v>1100040064</v>
          </cell>
          <cell r="E581" t="str">
            <v>ד.ל.ב. מוטו ספורט</v>
          </cell>
          <cell r="F581">
            <v>-5261</v>
          </cell>
        </row>
        <row r="582">
          <cell r="A582">
            <v>6</v>
          </cell>
          <cell r="D582" t="str">
            <v>1100040082</v>
          </cell>
          <cell r="E582" t="str">
            <v>דלתא להשקעות ומסחר</v>
          </cell>
          <cell r="F582">
            <v>0</v>
          </cell>
        </row>
        <row r="583">
          <cell r="A583">
            <v>6</v>
          </cell>
          <cell r="B583">
            <v>8</v>
          </cell>
          <cell r="D583" t="str">
            <v>1100040103</v>
          </cell>
          <cell r="E583" t="str">
            <v>דפוס כפר קאסם</v>
          </cell>
          <cell r="F583">
            <v>-3779</v>
          </cell>
        </row>
        <row r="584">
          <cell r="A584">
            <v>6</v>
          </cell>
          <cell r="D584" t="str">
            <v>1100040112</v>
          </cell>
          <cell r="E584" t="str">
            <v>דייבוס</v>
          </cell>
          <cell r="F584">
            <v>0</v>
          </cell>
        </row>
        <row r="585">
          <cell r="A585">
            <v>6</v>
          </cell>
          <cell r="D585" t="str">
            <v>1100040121</v>
          </cell>
          <cell r="E585" t="str">
            <v>דטהמפ מערכות מידע</v>
          </cell>
          <cell r="F585">
            <v>0</v>
          </cell>
        </row>
        <row r="586">
          <cell r="A586">
            <v>6</v>
          </cell>
          <cell r="D586" t="str">
            <v>1100040130</v>
          </cell>
          <cell r="E586" t="str">
            <v>דור המיחשוב</v>
          </cell>
          <cell r="F586">
            <v>0</v>
          </cell>
        </row>
        <row r="587">
          <cell r="A587">
            <v>6</v>
          </cell>
          <cell r="B587">
            <v>8</v>
          </cell>
          <cell r="D587" t="str">
            <v>1100040158</v>
          </cell>
          <cell r="E587" t="str">
            <v>דנה חשבונאות ויעוץ</v>
          </cell>
          <cell r="F587">
            <v>-626</v>
          </cell>
        </row>
        <row r="588">
          <cell r="A588">
            <v>6</v>
          </cell>
          <cell r="B588">
            <v>8</v>
          </cell>
          <cell r="D588" t="str">
            <v>1100040176</v>
          </cell>
          <cell r="E588" t="str">
            <v>דרור שבו-אירועים</v>
          </cell>
          <cell r="F588">
            <v>-11571.3</v>
          </cell>
        </row>
        <row r="589">
          <cell r="A589">
            <v>6</v>
          </cell>
          <cell r="B589">
            <v>8</v>
          </cell>
          <cell r="D589" t="str">
            <v>1100050027</v>
          </cell>
          <cell r="E589" t="str">
            <v>הום סנטרס ירקון</v>
          </cell>
          <cell r="F589">
            <v>-1821.22</v>
          </cell>
        </row>
        <row r="590">
          <cell r="A590">
            <v>6</v>
          </cell>
          <cell r="B590">
            <v>2</v>
          </cell>
          <cell r="D590" t="str">
            <v>1100050036</v>
          </cell>
          <cell r="E590" t="str">
            <v>החברה למתנ"סים</v>
          </cell>
          <cell r="F590">
            <v>6804</v>
          </cell>
        </row>
        <row r="591">
          <cell r="A591">
            <v>6</v>
          </cell>
          <cell r="D591" t="str">
            <v>1100050045</v>
          </cell>
          <cell r="E591" t="str">
            <v>השמירה טכנולוגיות</v>
          </cell>
          <cell r="F591">
            <v>0</v>
          </cell>
        </row>
        <row r="592">
          <cell r="A592">
            <v>6</v>
          </cell>
          <cell r="B592">
            <v>8</v>
          </cell>
          <cell r="D592" t="str">
            <v>1100050054</v>
          </cell>
          <cell r="E592" t="str">
            <v>המהפך-אג שיתופית להובלה</v>
          </cell>
          <cell r="F592">
            <v>-3737</v>
          </cell>
        </row>
        <row r="593">
          <cell r="A593">
            <v>6</v>
          </cell>
          <cell r="D593" t="str">
            <v>1100050063</v>
          </cell>
          <cell r="E593" t="str">
            <v>החברה הישראלית לטרקטורים</v>
          </cell>
          <cell r="F593">
            <v>0</v>
          </cell>
        </row>
        <row r="594">
          <cell r="A594">
            <v>6</v>
          </cell>
          <cell r="B594">
            <v>8</v>
          </cell>
          <cell r="D594" t="str">
            <v>1100050072</v>
          </cell>
          <cell r="E594" t="str">
            <v>מתחשבים</v>
          </cell>
          <cell r="F594">
            <v>-6113</v>
          </cell>
        </row>
        <row r="595">
          <cell r="A595">
            <v>6</v>
          </cell>
          <cell r="D595" t="str">
            <v>1100050081</v>
          </cell>
          <cell r="E595" t="str">
            <v>הובלות יו"ש בע"מ</v>
          </cell>
          <cell r="F595">
            <v>0</v>
          </cell>
        </row>
        <row r="596">
          <cell r="A596">
            <v>6</v>
          </cell>
          <cell r="D596" t="str">
            <v>1100050090</v>
          </cell>
          <cell r="E596" t="str">
            <v>החב הכלכלית חבל אילות</v>
          </cell>
          <cell r="F596">
            <v>0</v>
          </cell>
        </row>
        <row r="597">
          <cell r="A597">
            <v>6</v>
          </cell>
          <cell r="B597">
            <v>8</v>
          </cell>
          <cell r="D597" t="str">
            <v>1100050102</v>
          </cell>
          <cell r="E597" t="str">
            <v>חב השמירה בע"מ</v>
          </cell>
          <cell r="F597">
            <v>-219988.34</v>
          </cell>
        </row>
        <row r="598">
          <cell r="A598">
            <v>6</v>
          </cell>
          <cell r="B598">
            <v>8</v>
          </cell>
          <cell r="D598" t="str">
            <v>1100050111</v>
          </cell>
          <cell r="E598" t="str">
            <v>החב'לפיתוח השומרון בעמ</v>
          </cell>
          <cell r="F598">
            <v>-138581.84</v>
          </cell>
        </row>
        <row r="599">
          <cell r="A599">
            <v>6</v>
          </cell>
          <cell r="B599">
            <v>8</v>
          </cell>
          <cell r="D599" t="str">
            <v>1100050139</v>
          </cell>
          <cell r="E599" t="str">
            <v>המרכז לטכנולוגיה חינוכית</v>
          </cell>
          <cell r="F599">
            <v>-31307</v>
          </cell>
        </row>
        <row r="600">
          <cell r="A600">
            <v>6</v>
          </cell>
          <cell r="B600">
            <v>8</v>
          </cell>
          <cell r="D600" t="str">
            <v>1100050148</v>
          </cell>
          <cell r="E600" t="str">
            <v>הפורץ הנוצץ</v>
          </cell>
          <cell r="F600">
            <v>-3820</v>
          </cell>
        </row>
        <row r="601">
          <cell r="A601">
            <v>6</v>
          </cell>
          <cell r="D601" t="str">
            <v>1100050157</v>
          </cell>
          <cell r="E601" t="str">
            <v>הגרעין בע"מ</v>
          </cell>
          <cell r="F601">
            <v>0</v>
          </cell>
        </row>
        <row r="602">
          <cell r="A602">
            <v>6</v>
          </cell>
          <cell r="D602" t="str">
            <v>1100050166</v>
          </cell>
          <cell r="E602" t="str">
            <v>המדרשה לערכי תורה ועבודה</v>
          </cell>
          <cell r="F602">
            <v>0</v>
          </cell>
        </row>
        <row r="603">
          <cell r="A603">
            <v>6</v>
          </cell>
          <cell r="B603">
            <v>8</v>
          </cell>
          <cell r="D603" t="str">
            <v>1100050175</v>
          </cell>
          <cell r="E603" t="str">
            <v>השילוני אהוד</v>
          </cell>
          <cell r="F603">
            <v>-14206</v>
          </cell>
        </row>
        <row r="604">
          <cell r="A604">
            <v>6</v>
          </cell>
          <cell r="B604">
            <v>8</v>
          </cell>
          <cell r="D604" t="str">
            <v>1100050184</v>
          </cell>
          <cell r="E604" t="str">
            <v>החב לפיתוח משאבי אנוש</v>
          </cell>
          <cell r="F604">
            <v>-201375.11</v>
          </cell>
        </row>
        <row r="605">
          <cell r="A605">
            <v>6</v>
          </cell>
          <cell r="D605" t="str">
            <v>1100050193</v>
          </cell>
          <cell r="E605" t="str">
            <v>החב למשק וכלכלה</v>
          </cell>
          <cell r="F605">
            <v>0</v>
          </cell>
        </row>
        <row r="606">
          <cell r="A606">
            <v>6</v>
          </cell>
          <cell r="D606" t="str">
            <v>1100050205</v>
          </cell>
          <cell r="E606" t="str">
            <v>הפרברים</v>
          </cell>
          <cell r="F606">
            <v>0</v>
          </cell>
        </row>
        <row r="607">
          <cell r="A607">
            <v>6</v>
          </cell>
          <cell r="D607" t="str">
            <v>1100060044</v>
          </cell>
          <cell r="E607" t="str">
            <v>וייל אילן</v>
          </cell>
          <cell r="F607">
            <v>0</v>
          </cell>
        </row>
        <row r="608">
          <cell r="A608">
            <v>6</v>
          </cell>
          <cell r="B608">
            <v>8</v>
          </cell>
          <cell r="D608" t="str">
            <v>1100060053</v>
          </cell>
          <cell r="E608" t="str">
            <v>וינטראוב דינה</v>
          </cell>
          <cell r="F608">
            <v>-10008</v>
          </cell>
        </row>
        <row r="609">
          <cell r="A609">
            <v>6</v>
          </cell>
          <cell r="D609" t="str">
            <v>1100070016</v>
          </cell>
          <cell r="E609" t="str">
            <v>זהו זה</v>
          </cell>
          <cell r="F609">
            <v>0</v>
          </cell>
        </row>
        <row r="610">
          <cell r="A610">
            <v>6</v>
          </cell>
          <cell r="D610" t="str">
            <v>1100070034</v>
          </cell>
          <cell r="E610" t="str">
            <v>זאביק תלם</v>
          </cell>
          <cell r="F610">
            <v>0</v>
          </cell>
        </row>
        <row r="611">
          <cell r="A611">
            <v>6</v>
          </cell>
          <cell r="B611">
            <v>8</v>
          </cell>
          <cell r="D611" t="str">
            <v>1100070043</v>
          </cell>
          <cell r="E611" t="str">
            <v>זאב המרכז לעזרה ראשונה</v>
          </cell>
          <cell r="F611">
            <v>-7390</v>
          </cell>
        </row>
        <row r="612">
          <cell r="A612">
            <v>6</v>
          </cell>
          <cell r="B612">
            <v>8</v>
          </cell>
          <cell r="D612" t="str">
            <v>1100070052</v>
          </cell>
          <cell r="E612" t="str">
            <v>זיכלינסקי אסתר</v>
          </cell>
          <cell r="F612">
            <v>-9333</v>
          </cell>
        </row>
        <row r="613">
          <cell r="A613">
            <v>6</v>
          </cell>
          <cell r="B613">
            <v>8</v>
          </cell>
          <cell r="D613" t="str">
            <v>1100080006</v>
          </cell>
          <cell r="E613" t="str">
            <v>החב לאוטומציה בע"מ</v>
          </cell>
          <cell r="F613">
            <v>-21431.200000000001</v>
          </cell>
        </row>
        <row r="614">
          <cell r="A614">
            <v>6</v>
          </cell>
          <cell r="B614">
            <v>8</v>
          </cell>
          <cell r="D614" t="str">
            <v>1100080015</v>
          </cell>
          <cell r="E614" t="str">
            <v>חט"ב אורנית</v>
          </cell>
          <cell r="F614">
            <v>-11693</v>
          </cell>
        </row>
        <row r="615">
          <cell r="A615">
            <v>6</v>
          </cell>
          <cell r="B615">
            <v>8</v>
          </cell>
          <cell r="D615" t="str">
            <v>1100080024</v>
          </cell>
          <cell r="E615" t="str">
            <v>חב החשמל</v>
          </cell>
          <cell r="F615">
            <v>-24549.62</v>
          </cell>
        </row>
        <row r="616">
          <cell r="A616">
            <v>6</v>
          </cell>
          <cell r="D616" t="str">
            <v>1100080033</v>
          </cell>
          <cell r="E616" t="str">
            <v>ח.ג.י.י. מוצרי בניה בע"מ</v>
          </cell>
          <cell r="F616">
            <v>0</v>
          </cell>
        </row>
        <row r="617">
          <cell r="A617">
            <v>6</v>
          </cell>
          <cell r="D617" t="str">
            <v>1100080042</v>
          </cell>
          <cell r="E617" t="str">
            <v>חברה טובה-ירון מאירי בע"מ</v>
          </cell>
          <cell r="F617">
            <v>0</v>
          </cell>
        </row>
        <row r="618">
          <cell r="A618">
            <v>6</v>
          </cell>
          <cell r="B618">
            <v>8</v>
          </cell>
          <cell r="D618" t="str">
            <v>1100080051</v>
          </cell>
          <cell r="E618" t="str">
            <v>חייקין,דרור,לזר עו"ד</v>
          </cell>
          <cell r="F618">
            <v>-7833.1500000000233</v>
          </cell>
        </row>
        <row r="619">
          <cell r="A619">
            <v>6</v>
          </cell>
          <cell r="D619" t="str">
            <v>1100080060</v>
          </cell>
          <cell r="E619" t="str">
            <v>ח.ממרוד בע"מ</v>
          </cell>
          <cell r="F619">
            <v>0</v>
          </cell>
        </row>
        <row r="620">
          <cell r="A620">
            <v>6</v>
          </cell>
          <cell r="D620" t="str">
            <v>1100080079</v>
          </cell>
          <cell r="E620" t="str">
            <v>חח"מ</v>
          </cell>
          <cell r="F620">
            <v>0</v>
          </cell>
        </row>
        <row r="621">
          <cell r="A621">
            <v>6</v>
          </cell>
          <cell r="B621">
            <v>8</v>
          </cell>
          <cell r="D621" t="str">
            <v>1100080088</v>
          </cell>
          <cell r="E621" t="str">
            <v>חגור תעשיות בע"מ</v>
          </cell>
          <cell r="F621">
            <v>-15000</v>
          </cell>
        </row>
        <row r="622">
          <cell r="A622">
            <v>6</v>
          </cell>
          <cell r="B622">
            <v>8</v>
          </cell>
          <cell r="D622" t="str">
            <v>1100080097</v>
          </cell>
          <cell r="E622" t="str">
            <v>חכמון גבאי בע"מ</v>
          </cell>
          <cell r="F622">
            <v>-4247</v>
          </cell>
        </row>
        <row r="623">
          <cell r="A623">
            <v>6</v>
          </cell>
          <cell r="D623" t="str">
            <v>1100080118</v>
          </cell>
          <cell r="E623" t="str">
            <v>חוות שקד</v>
          </cell>
          <cell r="F623">
            <v>0</v>
          </cell>
        </row>
        <row r="624">
          <cell r="A624">
            <v>6</v>
          </cell>
          <cell r="B624">
            <v>8</v>
          </cell>
          <cell r="D624" t="str">
            <v>1100090014</v>
          </cell>
          <cell r="E624" t="str">
            <v>טיולי ראלי בע"מ</v>
          </cell>
          <cell r="F624">
            <v>-64321.70000000007</v>
          </cell>
        </row>
        <row r="625">
          <cell r="A625">
            <v>6</v>
          </cell>
          <cell r="D625" t="str">
            <v>1100090032</v>
          </cell>
          <cell r="E625" t="str">
            <v>טנדו טכנולוגיות בע"מ</v>
          </cell>
          <cell r="F625">
            <v>0</v>
          </cell>
        </row>
        <row r="626">
          <cell r="A626">
            <v>6</v>
          </cell>
          <cell r="D626" t="str">
            <v>1100090041</v>
          </cell>
          <cell r="E626" t="str">
            <v>טלטון אלקטרוניקה בע"מ</v>
          </cell>
          <cell r="F626">
            <v>0</v>
          </cell>
        </row>
        <row r="627">
          <cell r="A627">
            <v>6</v>
          </cell>
          <cell r="B627">
            <v>8</v>
          </cell>
          <cell r="D627" t="str">
            <v>1100090050</v>
          </cell>
          <cell r="E627" t="str">
            <v>טרוט מע פיתוח ותמיכה בעמ</v>
          </cell>
          <cell r="F627">
            <v>-44979</v>
          </cell>
        </row>
        <row r="628">
          <cell r="A628">
            <v>6</v>
          </cell>
          <cell r="B628">
            <v>8</v>
          </cell>
          <cell r="D628" t="str">
            <v>1100090069</v>
          </cell>
          <cell r="E628" t="str">
            <v>טכניק 0002</v>
          </cell>
          <cell r="F628">
            <v>-291</v>
          </cell>
        </row>
        <row r="629">
          <cell r="A629">
            <v>6</v>
          </cell>
          <cell r="D629" t="str">
            <v>1100090078</v>
          </cell>
          <cell r="E629" t="str">
            <v>טלקול שרותי תקשורת בע"מ</v>
          </cell>
          <cell r="F629">
            <v>0</v>
          </cell>
        </row>
        <row r="630">
          <cell r="A630">
            <v>6</v>
          </cell>
          <cell r="B630">
            <v>8</v>
          </cell>
          <cell r="D630" t="str">
            <v>1100090087</v>
          </cell>
          <cell r="E630" t="str">
            <v>טבע-חי</v>
          </cell>
          <cell r="F630">
            <v>-925</v>
          </cell>
        </row>
        <row r="631">
          <cell r="A631">
            <v>6</v>
          </cell>
          <cell r="D631" t="str">
            <v>1100090096</v>
          </cell>
          <cell r="E631" t="str">
            <v>טרקטורים וציוד בעמ</v>
          </cell>
          <cell r="F631">
            <v>0</v>
          </cell>
        </row>
        <row r="632">
          <cell r="A632">
            <v>6</v>
          </cell>
          <cell r="D632" t="str">
            <v>1100100025</v>
          </cell>
          <cell r="E632" t="str">
            <v>יעקב אורי בע"מ</v>
          </cell>
          <cell r="F632">
            <v>0</v>
          </cell>
        </row>
        <row r="633">
          <cell r="A633">
            <v>6</v>
          </cell>
          <cell r="B633">
            <v>8</v>
          </cell>
          <cell r="D633" t="str">
            <v>1100100043</v>
          </cell>
          <cell r="E633" t="str">
            <v>יורי קפלן</v>
          </cell>
          <cell r="F633">
            <v>-3640</v>
          </cell>
        </row>
        <row r="634">
          <cell r="A634">
            <v>6</v>
          </cell>
          <cell r="D634" t="str">
            <v>1100100061</v>
          </cell>
          <cell r="E634" t="str">
            <v>א.יזהר</v>
          </cell>
          <cell r="F634">
            <v>0</v>
          </cell>
        </row>
        <row r="635">
          <cell r="A635">
            <v>6</v>
          </cell>
          <cell r="D635" t="str">
            <v>1100100070</v>
          </cell>
          <cell r="E635" t="str">
            <v>ישי דן</v>
          </cell>
          <cell r="F635">
            <v>0</v>
          </cell>
        </row>
        <row r="636">
          <cell r="A636">
            <v>6</v>
          </cell>
          <cell r="B636">
            <v>8</v>
          </cell>
          <cell r="D636" t="str">
            <v>1100100089</v>
          </cell>
          <cell r="E636" t="str">
            <v>ירון עופר</v>
          </cell>
          <cell r="F636">
            <v>-17269.2</v>
          </cell>
        </row>
        <row r="637">
          <cell r="A637">
            <v>6</v>
          </cell>
          <cell r="B637">
            <v>8</v>
          </cell>
          <cell r="D637" t="str">
            <v>1100100100</v>
          </cell>
          <cell r="E637" t="str">
            <v>יד יצחק   מזון בעמ</v>
          </cell>
          <cell r="F637">
            <v>-483.18999999999505</v>
          </cell>
        </row>
        <row r="638">
          <cell r="A638">
            <v>6</v>
          </cell>
          <cell r="B638">
            <v>8</v>
          </cell>
          <cell r="D638" t="str">
            <v>1100100119</v>
          </cell>
          <cell r="E638" t="str">
            <v>יזמקו בע"מ</v>
          </cell>
          <cell r="F638">
            <v>-4111</v>
          </cell>
        </row>
        <row r="639">
          <cell r="A639">
            <v>6</v>
          </cell>
          <cell r="D639" t="str">
            <v>1100100137</v>
          </cell>
          <cell r="E639" t="str">
            <v>יונייטד טורס</v>
          </cell>
          <cell r="F639">
            <v>0</v>
          </cell>
        </row>
        <row r="640">
          <cell r="A640">
            <v>6</v>
          </cell>
          <cell r="D640" t="str">
            <v>1100200028</v>
          </cell>
          <cell r="E640" t="str">
            <v>כספית שיווק אמנים וארועים</v>
          </cell>
          <cell r="F640">
            <v>0</v>
          </cell>
        </row>
        <row r="641">
          <cell r="A641">
            <v>6</v>
          </cell>
          <cell r="B641">
            <v>8</v>
          </cell>
          <cell r="D641" t="str">
            <v>1100200037</v>
          </cell>
          <cell r="E641" t="str">
            <v>כלי זמר בע"מ</v>
          </cell>
          <cell r="F641">
            <v>-1600</v>
          </cell>
        </row>
        <row r="642">
          <cell r="A642">
            <v>6</v>
          </cell>
          <cell r="D642" t="str">
            <v>1100200046</v>
          </cell>
          <cell r="E642" t="str">
            <v>כהן גיא</v>
          </cell>
          <cell r="F642">
            <v>0</v>
          </cell>
        </row>
        <row r="643">
          <cell r="A643">
            <v>6</v>
          </cell>
          <cell r="D643" t="str">
            <v>1100200055</v>
          </cell>
          <cell r="E643" t="str">
            <v>ש.ל.כ.שיווק צעצועים</v>
          </cell>
          <cell r="F643">
            <v>0</v>
          </cell>
        </row>
        <row r="644">
          <cell r="A644">
            <v>6</v>
          </cell>
          <cell r="B644">
            <v>8</v>
          </cell>
          <cell r="D644" t="str">
            <v>1100200064</v>
          </cell>
          <cell r="E644" t="str">
            <v>כהן בנימין-שרותי חשמל</v>
          </cell>
          <cell r="F644">
            <v>-16320.24</v>
          </cell>
        </row>
        <row r="645">
          <cell r="A645">
            <v>6</v>
          </cell>
          <cell r="B645">
            <v>8</v>
          </cell>
          <cell r="D645" t="str">
            <v>1100200103</v>
          </cell>
          <cell r="E645" t="str">
            <v>כהן-עינב חשמל ותקשורת</v>
          </cell>
          <cell r="F645">
            <v>-228</v>
          </cell>
        </row>
        <row r="646">
          <cell r="A646">
            <v>6</v>
          </cell>
          <cell r="D646" t="str">
            <v>1100300012</v>
          </cell>
          <cell r="E646" t="str">
            <v>לביא אומגה בע"מ</v>
          </cell>
          <cell r="F646">
            <v>0</v>
          </cell>
        </row>
        <row r="647">
          <cell r="A647">
            <v>6</v>
          </cell>
          <cell r="D647" t="str">
            <v>1100300021</v>
          </cell>
          <cell r="E647" t="str">
            <v>לרנטל רון-עמי</v>
          </cell>
          <cell r="F647">
            <v>0</v>
          </cell>
        </row>
        <row r="648">
          <cell r="A648">
            <v>6</v>
          </cell>
          <cell r="D648" t="str">
            <v>1100300049</v>
          </cell>
          <cell r="E648" t="str">
            <v>לאובר אריה</v>
          </cell>
          <cell r="F648">
            <v>0</v>
          </cell>
        </row>
        <row r="649">
          <cell r="A649">
            <v>6</v>
          </cell>
          <cell r="B649">
            <v>8</v>
          </cell>
          <cell r="D649" t="str">
            <v>1100300058</v>
          </cell>
          <cell r="E649" t="str">
            <v>לגן ולטף</v>
          </cell>
          <cell r="F649">
            <v>-12000</v>
          </cell>
        </row>
        <row r="650">
          <cell r="A650">
            <v>6</v>
          </cell>
          <cell r="D650" t="str">
            <v>1100300076</v>
          </cell>
          <cell r="E650" t="str">
            <v>ל.ר.ט סדנאות ישראל בע"מ</v>
          </cell>
          <cell r="F650">
            <v>0</v>
          </cell>
        </row>
        <row r="651">
          <cell r="A651">
            <v>6</v>
          </cell>
          <cell r="B651">
            <v>8</v>
          </cell>
          <cell r="D651" t="str">
            <v>1100300085</v>
          </cell>
          <cell r="E651" t="str">
            <v>לב אנרגיה בע"מ</v>
          </cell>
          <cell r="F651">
            <v>-675</v>
          </cell>
        </row>
        <row r="652">
          <cell r="A652">
            <v>6</v>
          </cell>
          <cell r="B652">
            <v>8</v>
          </cell>
          <cell r="D652" t="str">
            <v>1100400015</v>
          </cell>
          <cell r="E652" t="str">
            <v>מרזבית פלסטיקה 98 בע"מ</v>
          </cell>
          <cell r="F652">
            <v>-8771</v>
          </cell>
        </row>
        <row r="653">
          <cell r="A653">
            <v>6</v>
          </cell>
          <cell r="B653">
            <v>8</v>
          </cell>
          <cell r="D653" t="str">
            <v>1100400033</v>
          </cell>
          <cell r="E653" t="str">
            <v>מירס תקשורת בע"מ</v>
          </cell>
          <cell r="F653">
            <v>-14546.49</v>
          </cell>
        </row>
        <row r="654">
          <cell r="A654">
            <v>6</v>
          </cell>
          <cell r="D654" t="str">
            <v>1100400042</v>
          </cell>
          <cell r="E654" t="str">
            <v>מטיילי ברקנית 29 בעמ</v>
          </cell>
          <cell r="F654">
            <v>0</v>
          </cell>
        </row>
        <row r="655">
          <cell r="A655">
            <v>6</v>
          </cell>
          <cell r="B655">
            <v>50</v>
          </cell>
          <cell r="D655" t="str">
            <v>1100400051</v>
          </cell>
          <cell r="E655" t="str">
            <v>מלבי בניין ופתוח בע"מ</v>
          </cell>
          <cell r="F655">
            <v>45.649999999906868</v>
          </cell>
        </row>
        <row r="656">
          <cell r="A656">
            <v>6</v>
          </cell>
          <cell r="D656" t="str">
            <v>1100400060</v>
          </cell>
          <cell r="E656" t="str">
            <v>מור קול</v>
          </cell>
          <cell r="F656">
            <v>0</v>
          </cell>
        </row>
        <row r="657">
          <cell r="A657">
            <v>6</v>
          </cell>
          <cell r="D657" t="str">
            <v>1100400079</v>
          </cell>
          <cell r="E657" t="str">
            <v>מוסך אדנים בע"מ</v>
          </cell>
          <cell r="F657">
            <v>0</v>
          </cell>
        </row>
        <row r="658">
          <cell r="A658">
            <v>6</v>
          </cell>
          <cell r="D658" t="str">
            <v>1100400088</v>
          </cell>
          <cell r="E658" t="str">
            <v>מוסך דסוקי</v>
          </cell>
          <cell r="F658">
            <v>0</v>
          </cell>
        </row>
        <row r="659">
          <cell r="A659">
            <v>6</v>
          </cell>
          <cell r="D659" t="str">
            <v>1100400097</v>
          </cell>
          <cell r="E659" t="str">
            <v>חמ"ד מרכז למוצרי חשמל</v>
          </cell>
          <cell r="F659">
            <v>0</v>
          </cell>
        </row>
        <row r="660">
          <cell r="A660">
            <v>6</v>
          </cell>
          <cell r="D660" t="str">
            <v>1100400109</v>
          </cell>
          <cell r="E660" t="str">
            <v>מגן דוד אדום בישראל</v>
          </cell>
          <cell r="F660">
            <v>0</v>
          </cell>
        </row>
        <row r="661">
          <cell r="A661">
            <v>6</v>
          </cell>
          <cell r="D661" t="str">
            <v>1100400118</v>
          </cell>
          <cell r="E661" t="str">
            <v>מגוון 22</v>
          </cell>
          <cell r="F661">
            <v>0</v>
          </cell>
        </row>
        <row r="662">
          <cell r="A662">
            <v>6</v>
          </cell>
          <cell r="D662" t="str">
            <v>1100400127</v>
          </cell>
          <cell r="E662" t="str">
            <v>מדידות שרותי ביצוע</v>
          </cell>
          <cell r="F662">
            <v>0</v>
          </cell>
        </row>
        <row r="663">
          <cell r="A663">
            <v>6</v>
          </cell>
          <cell r="D663" t="str">
            <v>1100400136</v>
          </cell>
          <cell r="E663" t="str">
            <v>מוסך המאה עשרים ואחד בע"מ</v>
          </cell>
          <cell r="F663">
            <v>0</v>
          </cell>
        </row>
        <row r="664">
          <cell r="A664">
            <v>6</v>
          </cell>
          <cell r="D664" t="str">
            <v>1100400145</v>
          </cell>
          <cell r="E664" t="str">
            <v>מרום אפ.ג'י.פי בעמ</v>
          </cell>
          <cell r="F664">
            <v>0</v>
          </cell>
        </row>
        <row r="665">
          <cell r="A665">
            <v>6</v>
          </cell>
          <cell r="D665" t="str">
            <v>1100400163</v>
          </cell>
          <cell r="E665" t="str">
            <v>מכון קשר</v>
          </cell>
          <cell r="F665">
            <v>0</v>
          </cell>
        </row>
        <row r="666">
          <cell r="A666">
            <v>6</v>
          </cell>
          <cell r="D666" t="str">
            <v>1100400181</v>
          </cell>
          <cell r="E666" t="str">
            <v>מכון שחר-אורה שינרמן בעמ</v>
          </cell>
          <cell r="F666">
            <v>0</v>
          </cell>
        </row>
        <row r="667">
          <cell r="A667">
            <v>6</v>
          </cell>
          <cell r="D667" t="str">
            <v>1100400190</v>
          </cell>
          <cell r="E667" t="str">
            <v>מרום כלי נגינה בעמ</v>
          </cell>
          <cell r="F667">
            <v>0</v>
          </cell>
        </row>
        <row r="668">
          <cell r="A668">
            <v>6</v>
          </cell>
          <cell r="B668">
            <v>8</v>
          </cell>
          <cell r="D668" t="str">
            <v>1100400202</v>
          </cell>
          <cell r="E668" t="str">
            <v>מלאכי דורית</v>
          </cell>
          <cell r="F668">
            <v>-1250</v>
          </cell>
        </row>
        <row r="669">
          <cell r="A669">
            <v>6</v>
          </cell>
          <cell r="B669">
            <v>8</v>
          </cell>
          <cell r="D669" t="str">
            <v>1100400211</v>
          </cell>
          <cell r="E669" t="str">
            <v>מוקד-מצוק</v>
          </cell>
          <cell r="F669">
            <v>-2106</v>
          </cell>
        </row>
        <row r="670">
          <cell r="A670">
            <v>6</v>
          </cell>
          <cell r="D670" t="str">
            <v>1100400239</v>
          </cell>
          <cell r="E670" t="str">
            <v>מכון ברנהרדט</v>
          </cell>
          <cell r="F670">
            <v>0</v>
          </cell>
        </row>
        <row r="671">
          <cell r="A671">
            <v>6</v>
          </cell>
          <cell r="D671" t="str">
            <v>1100400248</v>
          </cell>
          <cell r="E671" t="str">
            <v>מכון שלם א.מ. בעמ</v>
          </cell>
          <cell r="F671">
            <v>0</v>
          </cell>
        </row>
        <row r="672">
          <cell r="A672">
            <v>6</v>
          </cell>
          <cell r="B672">
            <v>8</v>
          </cell>
          <cell r="D672" t="str">
            <v>1100400266</v>
          </cell>
          <cell r="E672" t="str">
            <v>מזלקאן לפרסום והפקות בע"מ</v>
          </cell>
          <cell r="F672">
            <v>-187.2</v>
          </cell>
        </row>
        <row r="673">
          <cell r="A673">
            <v>6</v>
          </cell>
          <cell r="B673">
            <v>8</v>
          </cell>
          <cell r="D673" t="str">
            <v>1100400284</v>
          </cell>
          <cell r="E673" t="str">
            <v>משכילון בע"מ</v>
          </cell>
          <cell r="F673">
            <v>-855</v>
          </cell>
        </row>
        <row r="674">
          <cell r="A674">
            <v>6</v>
          </cell>
          <cell r="B674">
            <v>8</v>
          </cell>
          <cell r="D674" t="str">
            <v>1100400293</v>
          </cell>
          <cell r="E674" t="str">
            <v>משתלות מדמון בע"מ</v>
          </cell>
          <cell r="F674">
            <v>-6987</v>
          </cell>
        </row>
        <row r="675">
          <cell r="A675">
            <v>6</v>
          </cell>
          <cell r="D675" t="str">
            <v>1100400305</v>
          </cell>
          <cell r="E675" t="str">
            <v>החברה למשק וכלכלה</v>
          </cell>
          <cell r="F675">
            <v>0</v>
          </cell>
        </row>
        <row r="676">
          <cell r="A676">
            <v>6</v>
          </cell>
          <cell r="B676">
            <v>8</v>
          </cell>
          <cell r="D676" t="str">
            <v>1100400314</v>
          </cell>
          <cell r="E676" t="str">
            <v>מ.ט.ר כלי גינון בע"מ</v>
          </cell>
          <cell r="F676">
            <v>-760</v>
          </cell>
        </row>
        <row r="677">
          <cell r="A677">
            <v>6</v>
          </cell>
          <cell r="D677" t="str">
            <v>1100400332</v>
          </cell>
          <cell r="E677" t="str">
            <v>מי צורים-מבוטל</v>
          </cell>
          <cell r="F677">
            <v>0</v>
          </cell>
        </row>
        <row r="678">
          <cell r="A678">
            <v>6</v>
          </cell>
          <cell r="D678" t="str">
            <v>1100400369</v>
          </cell>
          <cell r="E678" t="str">
            <v>מועדון חובטי הזהב</v>
          </cell>
          <cell r="F678">
            <v>0</v>
          </cell>
        </row>
        <row r="679">
          <cell r="A679">
            <v>6</v>
          </cell>
          <cell r="D679" t="str">
            <v>1100400387</v>
          </cell>
          <cell r="E679" t="str">
            <v>מגש פרבר בע"מ</v>
          </cell>
          <cell r="F679">
            <v>0</v>
          </cell>
        </row>
        <row r="680">
          <cell r="A680">
            <v>6</v>
          </cell>
          <cell r="B680">
            <v>8</v>
          </cell>
          <cell r="D680" t="str">
            <v>1100400396</v>
          </cell>
          <cell r="E680" t="str">
            <v>מלאכת  מחשבת</v>
          </cell>
          <cell r="F680">
            <v>-1467</v>
          </cell>
        </row>
        <row r="681">
          <cell r="A681">
            <v>6</v>
          </cell>
          <cell r="D681" t="str">
            <v>1100400408</v>
          </cell>
          <cell r="E681" t="str">
            <v>מירב חב" לפיתוח תוכנות</v>
          </cell>
          <cell r="F681">
            <v>0</v>
          </cell>
        </row>
        <row r="682">
          <cell r="A682">
            <v>6</v>
          </cell>
          <cell r="D682" t="str">
            <v>1100400417</v>
          </cell>
          <cell r="E682" t="str">
            <v>מ.א.שומרון</v>
          </cell>
          <cell r="F682">
            <v>0</v>
          </cell>
        </row>
        <row r="683">
          <cell r="A683">
            <v>6</v>
          </cell>
          <cell r="D683" t="str">
            <v>1100400426</v>
          </cell>
          <cell r="E683" t="str">
            <v>מ מ ש</v>
          </cell>
          <cell r="F683">
            <v>0</v>
          </cell>
        </row>
        <row r="684">
          <cell r="A684">
            <v>6</v>
          </cell>
          <cell r="D684" t="str">
            <v>1100400444</v>
          </cell>
          <cell r="E684" t="str">
            <v>מוסך דיב</v>
          </cell>
          <cell r="F684">
            <v>0</v>
          </cell>
        </row>
        <row r="685">
          <cell r="A685">
            <v>6</v>
          </cell>
          <cell r="D685" t="str">
            <v>1100400453</v>
          </cell>
          <cell r="E685" t="str">
            <v>מועדון ספורט אורנית</v>
          </cell>
          <cell r="F685">
            <v>0</v>
          </cell>
        </row>
        <row r="686">
          <cell r="A686">
            <v>6</v>
          </cell>
          <cell r="D686" t="str">
            <v>1100400462</v>
          </cell>
          <cell r="E686" t="str">
            <v>מי צורים מטהרי מים בעמ</v>
          </cell>
          <cell r="F686">
            <v>0</v>
          </cell>
        </row>
        <row r="687">
          <cell r="A687">
            <v>6</v>
          </cell>
          <cell r="D687" t="str">
            <v>1100400471</v>
          </cell>
          <cell r="E687" t="str">
            <v>מור יגאל</v>
          </cell>
          <cell r="F687">
            <v>0</v>
          </cell>
        </row>
        <row r="688">
          <cell r="A688">
            <v>6</v>
          </cell>
          <cell r="B688">
            <v>8</v>
          </cell>
          <cell r="D688" t="str">
            <v>1100400480</v>
          </cell>
          <cell r="E688" t="str">
            <v>מצודה אביזרי בטיחות בעמ</v>
          </cell>
          <cell r="F688">
            <v>-187</v>
          </cell>
        </row>
        <row r="689">
          <cell r="A689">
            <v>6</v>
          </cell>
          <cell r="B689">
            <v>8</v>
          </cell>
          <cell r="D689" t="str">
            <v>1100400538</v>
          </cell>
          <cell r="E689" t="str">
            <v>מי עדן בע"מ</v>
          </cell>
          <cell r="F689">
            <v>-134</v>
          </cell>
        </row>
        <row r="690">
          <cell r="A690">
            <v>6</v>
          </cell>
          <cell r="B690">
            <v>8</v>
          </cell>
          <cell r="D690" t="str">
            <v>1100400604</v>
          </cell>
          <cell r="E690" t="str">
            <v>מילגם בע"מ</v>
          </cell>
          <cell r="F690">
            <v>-62698.53</v>
          </cell>
        </row>
        <row r="691">
          <cell r="A691">
            <v>6</v>
          </cell>
          <cell r="B691">
            <v>8</v>
          </cell>
          <cell r="D691" t="str">
            <v>1100401003</v>
          </cell>
          <cell r="E691" t="str">
            <v>מקורות מים</v>
          </cell>
          <cell r="F691">
            <v>-55357</v>
          </cell>
        </row>
        <row r="692">
          <cell r="A692">
            <v>6</v>
          </cell>
          <cell r="D692" t="str">
            <v>1100500018</v>
          </cell>
          <cell r="E692" t="str">
            <v>ניר גלים לגני ילדים</v>
          </cell>
          <cell r="F692">
            <v>0</v>
          </cell>
        </row>
        <row r="693">
          <cell r="A693">
            <v>6</v>
          </cell>
          <cell r="B693">
            <v>8</v>
          </cell>
          <cell r="D693" t="str">
            <v>1100500027</v>
          </cell>
          <cell r="E693" t="str">
            <v>נאות דורית בע"מ</v>
          </cell>
          <cell r="F693">
            <v>-115884.8</v>
          </cell>
        </row>
        <row r="694">
          <cell r="A694">
            <v>6</v>
          </cell>
          <cell r="D694" t="str">
            <v>1100500054</v>
          </cell>
          <cell r="E694" t="str">
            <v>נבוב בע"מ</v>
          </cell>
          <cell r="F694">
            <v>0</v>
          </cell>
        </row>
        <row r="695">
          <cell r="A695">
            <v>6</v>
          </cell>
          <cell r="D695" t="str">
            <v>1100500072</v>
          </cell>
          <cell r="E695" t="str">
            <v>נגרית האחים ח.ס. בע"מ</v>
          </cell>
          <cell r="F695">
            <v>0</v>
          </cell>
        </row>
        <row r="696">
          <cell r="A696">
            <v>6</v>
          </cell>
          <cell r="D696" t="str">
            <v>1100500081</v>
          </cell>
          <cell r="E696" t="str">
            <v>נ.י.ש בניה ופיתוח מרחבים</v>
          </cell>
          <cell r="F696">
            <v>0</v>
          </cell>
        </row>
        <row r="697">
          <cell r="A697">
            <v>6</v>
          </cell>
          <cell r="D697" t="str">
            <v>1100500102</v>
          </cell>
          <cell r="E697" t="str">
            <v>נאמן הפקות 0002 בעמ</v>
          </cell>
          <cell r="F697">
            <v>0</v>
          </cell>
        </row>
        <row r="698">
          <cell r="A698">
            <v>6</v>
          </cell>
          <cell r="D698" t="str">
            <v>1100500111</v>
          </cell>
          <cell r="E698" t="str">
            <v>ניקה שרותי טלמרקטינג</v>
          </cell>
          <cell r="F698">
            <v>0</v>
          </cell>
        </row>
        <row r="699">
          <cell r="A699">
            <v>6</v>
          </cell>
          <cell r="D699" t="str">
            <v>1100500120</v>
          </cell>
          <cell r="E699" t="str">
            <v>ניוקול בע"מ</v>
          </cell>
          <cell r="F699">
            <v>0</v>
          </cell>
        </row>
        <row r="700">
          <cell r="A700">
            <v>6</v>
          </cell>
          <cell r="D700" t="str">
            <v>1100500139</v>
          </cell>
          <cell r="E700" t="str">
            <v>נס- אי אנ גי בעמ</v>
          </cell>
          <cell r="F700">
            <v>0</v>
          </cell>
        </row>
        <row r="701">
          <cell r="A701">
            <v>6</v>
          </cell>
          <cell r="D701" t="str">
            <v>1100500148</v>
          </cell>
          <cell r="E701" t="str">
            <v>נאוה הפקות בעמ</v>
          </cell>
          <cell r="F701">
            <v>0</v>
          </cell>
        </row>
        <row r="702">
          <cell r="A702">
            <v>6</v>
          </cell>
          <cell r="D702" t="str">
            <v>1100500157</v>
          </cell>
          <cell r="E702" t="str">
            <v>נגרית נוי</v>
          </cell>
          <cell r="F702">
            <v>0</v>
          </cell>
        </row>
        <row r="703">
          <cell r="A703">
            <v>6</v>
          </cell>
          <cell r="B703">
            <v>8</v>
          </cell>
          <cell r="D703" t="str">
            <v>1100600011</v>
          </cell>
          <cell r="E703" t="str">
            <v>ספורט גום בע"מ</v>
          </cell>
          <cell r="F703">
            <v>-976</v>
          </cell>
        </row>
        <row r="704">
          <cell r="A704">
            <v>6</v>
          </cell>
          <cell r="D704" t="str">
            <v>1100600039</v>
          </cell>
          <cell r="E704" t="str">
            <v>ספיקינג בעמ</v>
          </cell>
          <cell r="F704">
            <v>0</v>
          </cell>
        </row>
        <row r="705">
          <cell r="A705">
            <v>6</v>
          </cell>
          <cell r="D705" t="str">
            <v>1100600048</v>
          </cell>
          <cell r="E705" t="str">
            <v>סטימצקי גרופ בע"מ</v>
          </cell>
          <cell r="F705">
            <v>0</v>
          </cell>
        </row>
        <row r="706">
          <cell r="A706">
            <v>6</v>
          </cell>
          <cell r="D706" t="str">
            <v>1100600057</v>
          </cell>
          <cell r="E706" t="str">
            <v>סאמר-דאנס</v>
          </cell>
          <cell r="F706">
            <v>0</v>
          </cell>
        </row>
        <row r="707">
          <cell r="A707">
            <v>6</v>
          </cell>
          <cell r="D707" t="str">
            <v>1100600066</v>
          </cell>
          <cell r="E707" t="str">
            <v>סופר כביש בע"מ</v>
          </cell>
          <cell r="F707">
            <v>0</v>
          </cell>
        </row>
        <row r="708">
          <cell r="A708">
            <v>6</v>
          </cell>
          <cell r="B708">
            <v>8</v>
          </cell>
          <cell r="D708" t="str">
            <v>1100600075</v>
          </cell>
          <cell r="E708" t="str">
            <v>ספקטור ורדה</v>
          </cell>
          <cell r="F708">
            <v>-6192</v>
          </cell>
        </row>
        <row r="709">
          <cell r="A709">
            <v>6</v>
          </cell>
          <cell r="D709" t="str">
            <v>1100600084</v>
          </cell>
          <cell r="E709" t="str">
            <v>סקאי ישראקלאב</v>
          </cell>
          <cell r="F709">
            <v>0</v>
          </cell>
        </row>
        <row r="710">
          <cell r="A710">
            <v>6</v>
          </cell>
          <cell r="D710" t="str">
            <v>1100600093</v>
          </cell>
          <cell r="E710" t="str">
            <v>סולבי בע"מ</v>
          </cell>
          <cell r="F710">
            <v>0</v>
          </cell>
        </row>
        <row r="711">
          <cell r="A711">
            <v>6</v>
          </cell>
          <cell r="D711" t="str">
            <v>1100600105</v>
          </cell>
          <cell r="E711" t="str">
            <v>סביבות תכנון בע"מ</v>
          </cell>
          <cell r="F711">
            <v>0</v>
          </cell>
        </row>
        <row r="712">
          <cell r="A712">
            <v>6</v>
          </cell>
          <cell r="D712" t="str">
            <v>1100600114</v>
          </cell>
          <cell r="E712" t="str">
            <v>סטודיו ציקו</v>
          </cell>
          <cell r="F712">
            <v>0</v>
          </cell>
        </row>
        <row r="713">
          <cell r="A713">
            <v>6</v>
          </cell>
          <cell r="D713" t="str">
            <v>1100700014</v>
          </cell>
          <cell r="E713" t="str">
            <v>עיר השעשועים</v>
          </cell>
          <cell r="F713">
            <v>0</v>
          </cell>
        </row>
        <row r="714">
          <cell r="A714">
            <v>6</v>
          </cell>
          <cell r="D714" t="str">
            <v>1100700032</v>
          </cell>
          <cell r="E714" t="str">
            <v>עתיד ניהול חקלאי בע"מ</v>
          </cell>
          <cell r="F714">
            <v>0</v>
          </cell>
        </row>
        <row r="715">
          <cell r="A715">
            <v>6</v>
          </cell>
          <cell r="D715" t="str">
            <v>1100700041</v>
          </cell>
          <cell r="E715" t="str">
            <v>עיסא למסחר ועב עפר בע"מ</v>
          </cell>
          <cell r="F715">
            <v>0</v>
          </cell>
        </row>
        <row r="716">
          <cell r="A716">
            <v>6</v>
          </cell>
          <cell r="D716" t="str">
            <v>1100700087</v>
          </cell>
          <cell r="E716" t="str">
            <v>עוזרם זק"ש בע"מ</v>
          </cell>
          <cell r="F716">
            <v>0</v>
          </cell>
        </row>
        <row r="717">
          <cell r="A717">
            <v>6</v>
          </cell>
          <cell r="D717" t="str">
            <v>1100700096</v>
          </cell>
          <cell r="E717" t="str">
            <v>ענף מהנדסים</v>
          </cell>
          <cell r="F717">
            <v>0</v>
          </cell>
        </row>
        <row r="718">
          <cell r="A718">
            <v>6</v>
          </cell>
          <cell r="D718" t="str">
            <v>1100700108</v>
          </cell>
          <cell r="E718" t="str">
            <v>ערד שלמה</v>
          </cell>
          <cell r="F718">
            <v>0</v>
          </cell>
        </row>
        <row r="719">
          <cell r="A719">
            <v>6</v>
          </cell>
          <cell r="B719">
            <v>8</v>
          </cell>
          <cell r="D719" t="str">
            <v>1100700153</v>
          </cell>
          <cell r="E719" t="str">
            <v>עידן מ.ש.צ.מיכון משרדי</v>
          </cell>
          <cell r="F719">
            <v>-5419</v>
          </cell>
        </row>
        <row r="720">
          <cell r="A720">
            <v>6</v>
          </cell>
          <cell r="D720" t="str">
            <v>1100800026</v>
          </cell>
          <cell r="E720" t="str">
            <v>פוקוס פילם</v>
          </cell>
          <cell r="F720">
            <v>0</v>
          </cell>
        </row>
        <row r="721">
          <cell r="A721">
            <v>6</v>
          </cell>
          <cell r="B721">
            <v>8</v>
          </cell>
          <cell r="D721" t="str">
            <v>1100800035</v>
          </cell>
          <cell r="E721" t="str">
            <v>פרחי המושב</v>
          </cell>
          <cell r="F721">
            <v>-629</v>
          </cell>
        </row>
        <row r="722">
          <cell r="A722">
            <v>6</v>
          </cell>
          <cell r="D722" t="str">
            <v>1100800044</v>
          </cell>
          <cell r="E722" t="str">
            <v>פרסומי ניסא</v>
          </cell>
          <cell r="F722">
            <v>0</v>
          </cell>
        </row>
        <row r="723">
          <cell r="A723">
            <v>6</v>
          </cell>
          <cell r="D723" t="str">
            <v>1100800053</v>
          </cell>
          <cell r="E723" t="str">
            <v>פיין פייב</v>
          </cell>
          <cell r="F723">
            <v>0</v>
          </cell>
        </row>
        <row r="724">
          <cell r="A724">
            <v>6</v>
          </cell>
          <cell r="B724">
            <v>8</v>
          </cell>
          <cell r="D724" t="str">
            <v>1100800062</v>
          </cell>
          <cell r="E724" t="str">
            <v>פלזמה ע"ר</v>
          </cell>
          <cell r="F724">
            <v>-23000</v>
          </cell>
        </row>
        <row r="725">
          <cell r="A725">
            <v>6</v>
          </cell>
          <cell r="B725">
            <v>8</v>
          </cell>
          <cell r="D725" t="str">
            <v>1100800071</v>
          </cell>
          <cell r="E725" t="str">
            <v>פאמטקס  בעמ</v>
          </cell>
          <cell r="F725">
            <v>-5850</v>
          </cell>
        </row>
        <row r="726">
          <cell r="A726">
            <v>6</v>
          </cell>
          <cell r="B726">
            <v>8</v>
          </cell>
          <cell r="D726" t="str">
            <v>1100800080</v>
          </cell>
          <cell r="E726" t="str">
            <v>פילת )ישראל( בע"מ</v>
          </cell>
          <cell r="F726">
            <v>-3459</v>
          </cell>
        </row>
        <row r="727">
          <cell r="A727">
            <v>6</v>
          </cell>
          <cell r="D727" t="str">
            <v>1100800099</v>
          </cell>
          <cell r="E727" t="str">
            <v>כלל  חב לביטוח בע"מ</v>
          </cell>
          <cell r="F727">
            <v>0</v>
          </cell>
        </row>
        <row r="728">
          <cell r="A728">
            <v>6</v>
          </cell>
          <cell r="D728" t="str">
            <v>1100800101</v>
          </cell>
          <cell r="E728" t="str">
            <v>ש.וש. פכטר</v>
          </cell>
          <cell r="F728">
            <v>0</v>
          </cell>
        </row>
        <row r="729">
          <cell r="A729">
            <v>6</v>
          </cell>
          <cell r="D729" t="str">
            <v>1100800110</v>
          </cell>
          <cell r="E729" t="str">
            <v>פרנגי בני</v>
          </cell>
          <cell r="F729">
            <v>0</v>
          </cell>
        </row>
        <row r="730">
          <cell r="A730">
            <v>6</v>
          </cell>
          <cell r="D730" t="str">
            <v>1100800129</v>
          </cell>
          <cell r="E730" t="str">
            <v>פוטו קרן אור</v>
          </cell>
          <cell r="F730">
            <v>0</v>
          </cell>
        </row>
        <row r="731">
          <cell r="A731">
            <v>6</v>
          </cell>
          <cell r="B731">
            <v>8</v>
          </cell>
          <cell r="D731" t="str">
            <v>1100800138</v>
          </cell>
          <cell r="E731" t="str">
            <v>פנאי המאה ה 12 בע"מ</v>
          </cell>
          <cell r="F731">
            <v>-4008.15</v>
          </cell>
        </row>
        <row r="732">
          <cell r="A732">
            <v>6</v>
          </cell>
          <cell r="B732">
            <v>8</v>
          </cell>
          <cell r="D732" t="str">
            <v>1100900029</v>
          </cell>
          <cell r="E732" t="str">
            <v>צבע הטבע</v>
          </cell>
          <cell r="F732">
            <v>-2106</v>
          </cell>
        </row>
        <row r="733">
          <cell r="A733">
            <v>6</v>
          </cell>
          <cell r="D733" t="str">
            <v>1100900047</v>
          </cell>
          <cell r="E733" t="str">
            <v>צוות 3 נקיון ושרותים</v>
          </cell>
          <cell r="F733">
            <v>0</v>
          </cell>
        </row>
        <row r="734">
          <cell r="A734">
            <v>6</v>
          </cell>
          <cell r="D734" t="str">
            <v>1100900065</v>
          </cell>
          <cell r="E734" t="str">
            <v>ציוני ליאור</v>
          </cell>
          <cell r="F734">
            <v>0</v>
          </cell>
        </row>
        <row r="735">
          <cell r="A735">
            <v>6</v>
          </cell>
          <cell r="B735">
            <v>8</v>
          </cell>
          <cell r="D735" t="str">
            <v>1100900074</v>
          </cell>
          <cell r="E735" t="str">
            <v>צמיגי קסם</v>
          </cell>
          <cell r="F735">
            <v>-2937</v>
          </cell>
        </row>
        <row r="736">
          <cell r="A736">
            <v>6</v>
          </cell>
          <cell r="B736">
            <v>8</v>
          </cell>
          <cell r="D736" t="str">
            <v>1100900083</v>
          </cell>
          <cell r="E736" t="str">
            <v>צבי כהן ואחיו</v>
          </cell>
          <cell r="F736">
            <v>-1010</v>
          </cell>
        </row>
        <row r="737">
          <cell r="A737">
            <v>6</v>
          </cell>
          <cell r="D737" t="str">
            <v>1100900092</v>
          </cell>
          <cell r="E737" t="str">
            <v>צנובר</v>
          </cell>
          <cell r="F737">
            <v>0</v>
          </cell>
        </row>
        <row r="738">
          <cell r="A738">
            <v>6</v>
          </cell>
          <cell r="B738">
            <v>8</v>
          </cell>
          <cell r="D738" t="str">
            <v>1101000010</v>
          </cell>
          <cell r="E738" t="str">
            <v>קרביץ בע"מ</v>
          </cell>
          <cell r="F738">
            <v>-12430.65</v>
          </cell>
        </row>
        <row r="739">
          <cell r="A739">
            <v>6</v>
          </cell>
          <cell r="B739">
            <v>8</v>
          </cell>
          <cell r="D739" t="str">
            <v>1101000029</v>
          </cell>
          <cell r="E739" t="str">
            <v>קב לאומי כימיקלים</v>
          </cell>
          <cell r="F739">
            <v>-2260</v>
          </cell>
        </row>
        <row r="740">
          <cell r="A740">
            <v>6</v>
          </cell>
          <cell r="D740" t="str">
            <v>1101000038</v>
          </cell>
          <cell r="E740" t="str">
            <v>קמפיין תקשורת ופרסום</v>
          </cell>
          <cell r="F740">
            <v>0</v>
          </cell>
        </row>
        <row r="741">
          <cell r="A741">
            <v>6</v>
          </cell>
          <cell r="B741">
            <v>8</v>
          </cell>
          <cell r="D741" t="str">
            <v>1101000056</v>
          </cell>
          <cell r="E741" t="str">
            <v>קליר כימיקלים שיווק בע"מ</v>
          </cell>
          <cell r="F741">
            <v>-10889</v>
          </cell>
        </row>
        <row r="742">
          <cell r="A742">
            <v>6</v>
          </cell>
          <cell r="D742" t="str">
            <v>1101000065</v>
          </cell>
          <cell r="E742" t="str">
            <v>קיבוץ משמר העמק</v>
          </cell>
          <cell r="F742">
            <v>0</v>
          </cell>
        </row>
        <row r="743">
          <cell r="A743">
            <v>6</v>
          </cell>
          <cell r="D743" t="str">
            <v>1101000074</v>
          </cell>
          <cell r="E743" t="str">
            <v>קדים )הדרכה( בע"מ</v>
          </cell>
          <cell r="F743">
            <v>0</v>
          </cell>
        </row>
        <row r="744">
          <cell r="A744">
            <v>6</v>
          </cell>
          <cell r="D744" t="str">
            <v>1101000083</v>
          </cell>
          <cell r="E744" t="str">
            <v>קפה NI</v>
          </cell>
          <cell r="F744">
            <v>0</v>
          </cell>
        </row>
        <row r="745">
          <cell r="A745">
            <v>6</v>
          </cell>
          <cell r="D745" t="str">
            <v>1101000092</v>
          </cell>
          <cell r="E745" t="str">
            <v>קרנת תעשיות 8891 בע"מ</v>
          </cell>
          <cell r="F745">
            <v>0</v>
          </cell>
        </row>
        <row r="746">
          <cell r="A746">
            <v>6</v>
          </cell>
          <cell r="D746" t="str">
            <v>1101000104</v>
          </cell>
          <cell r="E746" t="str">
            <v>קמפיין תקשורת ופרסום בע"מ</v>
          </cell>
          <cell r="F746">
            <v>0</v>
          </cell>
        </row>
        <row r="747">
          <cell r="A747">
            <v>6</v>
          </cell>
          <cell r="B747">
            <v>8</v>
          </cell>
          <cell r="D747" t="str">
            <v>1101000113</v>
          </cell>
          <cell r="E747" t="str">
            <v>קבוץ רמת הכובש</v>
          </cell>
          <cell r="F747">
            <v>-772.2</v>
          </cell>
        </row>
        <row r="748">
          <cell r="A748">
            <v>6</v>
          </cell>
          <cell r="D748" t="str">
            <v>1101000131</v>
          </cell>
          <cell r="E748" t="str">
            <v>קידי קיט י.ד.ע בע"מ</v>
          </cell>
          <cell r="F748">
            <v>0</v>
          </cell>
        </row>
        <row r="749">
          <cell r="A749">
            <v>6</v>
          </cell>
          <cell r="D749" t="str">
            <v>1101000140</v>
          </cell>
          <cell r="E749" t="str">
            <v>קייטרינג הנסיך</v>
          </cell>
          <cell r="F749">
            <v>0</v>
          </cell>
        </row>
        <row r="750">
          <cell r="A750">
            <v>6</v>
          </cell>
          <cell r="D750" t="str">
            <v>1101000159</v>
          </cell>
          <cell r="E750" t="str">
            <v>קוקטיילים וחלומות</v>
          </cell>
          <cell r="F750">
            <v>0</v>
          </cell>
        </row>
        <row r="751">
          <cell r="A751">
            <v>6</v>
          </cell>
          <cell r="D751" t="str">
            <v>1101000168</v>
          </cell>
          <cell r="E751" t="str">
            <v>מבוטל</v>
          </cell>
          <cell r="F751">
            <v>0</v>
          </cell>
        </row>
        <row r="752">
          <cell r="A752">
            <v>6</v>
          </cell>
          <cell r="B752">
            <v>8</v>
          </cell>
          <cell r="D752" t="str">
            <v>1101000177</v>
          </cell>
          <cell r="E752" t="str">
            <v>קוממי שלום</v>
          </cell>
          <cell r="F752">
            <v>-348.65000000000055</v>
          </cell>
        </row>
        <row r="753">
          <cell r="A753">
            <v>6</v>
          </cell>
          <cell r="B753">
            <v>8</v>
          </cell>
          <cell r="D753" t="str">
            <v>1101000186</v>
          </cell>
          <cell r="E753" t="str">
            <v>קניון שערי תקוה בע"מ</v>
          </cell>
          <cell r="F753">
            <v>-2787.85</v>
          </cell>
        </row>
        <row r="754">
          <cell r="A754">
            <v>6</v>
          </cell>
          <cell r="D754" t="str">
            <v>1101000195</v>
          </cell>
          <cell r="E754" t="str">
            <v>ק.ר.תכנון תשתיות בע"מ</v>
          </cell>
          <cell r="F754">
            <v>0</v>
          </cell>
        </row>
        <row r="755">
          <cell r="A755">
            <v>6</v>
          </cell>
          <cell r="B755">
            <v>8</v>
          </cell>
          <cell r="D755" t="str">
            <v>1101000207</v>
          </cell>
          <cell r="E755" t="str">
            <v>קמינצקי דניאל</v>
          </cell>
          <cell r="F755">
            <v>-9734.77</v>
          </cell>
        </row>
        <row r="756">
          <cell r="A756">
            <v>6</v>
          </cell>
          <cell r="D756" t="str">
            <v>1101000216</v>
          </cell>
          <cell r="E756" t="str">
            <v>מבוטל</v>
          </cell>
          <cell r="F756">
            <v>0</v>
          </cell>
        </row>
        <row r="757">
          <cell r="A757">
            <v>6</v>
          </cell>
          <cell r="D757" t="str">
            <v>1101000225</v>
          </cell>
          <cell r="E757" t="str">
            <v>קליין יוסי</v>
          </cell>
          <cell r="F757">
            <v>0</v>
          </cell>
        </row>
        <row r="758">
          <cell r="A758">
            <v>6</v>
          </cell>
          <cell r="B758">
            <v>8</v>
          </cell>
          <cell r="D758" t="str">
            <v>1101000234</v>
          </cell>
          <cell r="E758" t="str">
            <v>קונספט מטבחים בעמ</v>
          </cell>
          <cell r="F758">
            <v>-702</v>
          </cell>
        </row>
        <row r="759">
          <cell r="A759">
            <v>6</v>
          </cell>
          <cell r="D759" t="str">
            <v>1101000243</v>
          </cell>
          <cell r="E759" t="str">
            <v>קרמיכייף</v>
          </cell>
          <cell r="F759">
            <v>0</v>
          </cell>
        </row>
        <row r="760">
          <cell r="A760">
            <v>6</v>
          </cell>
          <cell r="D760" t="str">
            <v>1101000252</v>
          </cell>
          <cell r="E760" t="str">
            <v>קליק</v>
          </cell>
          <cell r="F760">
            <v>0</v>
          </cell>
        </row>
        <row r="761">
          <cell r="A761">
            <v>6</v>
          </cell>
          <cell r="B761">
            <v>8</v>
          </cell>
          <cell r="D761" t="str">
            <v>1101000261</v>
          </cell>
          <cell r="E761" t="str">
            <v>קלינגהופר טימור</v>
          </cell>
          <cell r="F761">
            <v>-2829</v>
          </cell>
        </row>
        <row r="762">
          <cell r="A762">
            <v>6</v>
          </cell>
          <cell r="D762" t="str">
            <v>1102000044</v>
          </cell>
          <cell r="E762" t="str">
            <v>רחל המלכה ה-1 בעמ</v>
          </cell>
          <cell r="F762">
            <v>0</v>
          </cell>
        </row>
        <row r="763">
          <cell r="A763">
            <v>6</v>
          </cell>
          <cell r="D763" t="str">
            <v>1102000053</v>
          </cell>
          <cell r="E763" t="str">
            <v>רובוטק טכנולוגיות בע"מ</v>
          </cell>
          <cell r="F763">
            <v>0</v>
          </cell>
        </row>
        <row r="764">
          <cell r="A764">
            <v>6</v>
          </cell>
          <cell r="D764" t="str">
            <v>1102000071</v>
          </cell>
          <cell r="E764" t="str">
            <v>ריטוב אהוד</v>
          </cell>
          <cell r="F764">
            <v>0</v>
          </cell>
        </row>
        <row r="765">
          <cell r="A765">
            <v>6</v>
          </cell>
          <cell r="B765">
            <v>8</v>
          </cell>
          <cell r="D765" t="str">
            <v>1102000110</v>
          </cell>
          <cell r="E765" t="str">
            <v>רובין דוד</v>
          </cell>
          <cell r="F765">
            <v>-4454.7299999999996</v>
          </cell>
        </row>
        <row r="766">
          <cell r="A766">
            <v>6</v>
          </cell>
          <cell r="B766">
            <v>8</v>
          </cell>
          <cell r="D766" t="str">
            <v>1102000138</v>
          </cell>
          <cell r="E766" t="str">
            <v>רון גל הסעות בע"מ</v>
          </cell>
          <cell r="F766">
            <v>-113477</v>
          </cell>
        </row>
        <row r="767">
          <cell r="A767">
            <v>6</v>
          </cell>
          <cell r="B767">
            <v>8</v>
          </cell>
          <cell r="D767" t="str">
            <v>1103000023</v>
          </cell>
          <cell r="E767" t="str">
            <v>שומרון איתן</v>
          </cell>
          <cell r="F767">
            <v>-3880</v>
          </cell>
        </row>
        <row r="768">
          <cell r="A768">
            <v>6</v>
          </cell>
          <cell r="D768" t="str">
            <v>1103000032</v>
          </cell>
          <cell r="E768" t="str">
            <v>שמיר ריהוט 29 בע"מ</v>
          </cell>
          <cell r="F768">
            <v>0</v>
          </cell>
        </row>
        <row r="769">
          <cell r="A769">
            <v>6</v>
          </cell>
          <cell r="B769">
            <v>8</v>
          </cell>
          <cell r="D769" t="str">
            <v>1103000050</v>
          </cell>
          <cell r="E769" t="str">
            <v>שדה יאיר</v>
          </cell>
          <cell r="F769">
            <v>-4700</v>
          </cell>
        </row>
        <row r="770">
          <cell r="A770">
            <v>6</v>
          </cell>
          <cell r="D770" t="str">
            <v>1103000069</v>
          </cell>
          <cell r="E770" t="str">
            <v>שחר קמאי</v>
          </cell>
          <cell r="F770">
            <v>0</v>
          </cell>
        </row>
        <row r="771">
          <cell r="A771">
            <v>6</v>
          </cell>
          <cell r="B771">
            <v>8</v>
          </cell>
          <cell r="D771" t="str">
            <v>1103000078</v>
          </cell>
          <cell r="E771" t="str">
            <v>ש.א.ג. שרותי רפואה</v>
          </cell>
          <cell r="F771">
            <v>-46269</v>
          </cell>
        </row>
        <row r="772">
          <cell r="A772">
            <v>6</v>
          </cell>
          <cell r="B772">
            <v>8</v>
          </cell>
          <cell r="D772" t="str">
            <v>1103000096</v>
          </cell>
          <cell r="E772" t="str">
            <v>ש.י.ר שלמה יבוא רכב בע"מ</v>
          </cell>
          <cell r="F772">
            <v>-912</v>
          </cell>
        </row>
        <row r="773">
          <cell r="A773">
            <v>6</v>
          </cell>
          <cell r="D773" t="str">
            <v>1103000108</v>
          </cell>
          <cell r="E773" t="str">
            <v>שא אמית ש.בר חב לשווק</v>
          </cell>
          <cell r="F773">
            <v>0</v>
          </cell>
        </row>
        <row r="774">
          <cell r="A774">
            <v>6</v>
          </cell>
          <cell r="D774" t="str">
            <v>1103000117</v>
          </cell>
          <cell r="E774" t="str">
            <v>שלומון אריה</v>
          </cell>
          <cell r="F774">
            <v>0</v>
          </cell>
        </row>
        <row r="775">
          <cell r="A775">
            <v>6</v>
          </cell>
          <cell r="D775" t="str">
            <v>1103000126</v>
          </cell>
          <cell r="E775" t="str">
            <v>שחם י.אריכא ובניו בע"מ</v>
          </cell>
          <cell r="F775">
            <v>0</v>
          </cell>
        </row>
        <row r="776">
          <cell r="A776">
            <v>6</v>
          </cell>
          <cell r="B776">
            <v>8</v>
          </cell>
          <cell r="D776" t="str">
            <v>1103000144</v>
          </cell>
          <cell r="E776" t="str">
            <v>שמרלינג סינכרו הנדסה</v>
          </cell>
          <cell r="F776">
            <v>-50000</v>
          </cell>
        </row>
        <row r="777">
          <cell r="A777">
            <v>6</v>
          </cell>
          <cell r="D777" t="str">
            <v>1103000153</v>
          </cell>
          <cell r="E777" t="str">
            <v>שטיחי סולטאני</v>
          </cell>
          <cell r="F777">
            <v>0</v>
          </cell>
        </row>
        <row r="778">
          <cell r="A778">
            <v>6</v>
          </cell>
          <cell r="D778" t="str">
            <v>1103000162</v>
          </cell>
          <cell r="E778" t="str">
            <v>משרד החקלאות</v>
          </cell>
          <cell r="F778">
            <v>0</v>
          </cell>
        </row>
        <row r="779">
          <cell r="A779">
            <v>6</v>
          </cell>
          <cell r="D779" t="str">
            <v>1103000171</v>
          </cell>
          <cell r="E779" t="str">
            <v>ש.י.אמריקן אוטו בע"מ</v>
          </cell>
          <cell r="F779">
            <v>0</v>
          </cell>
        </row>
        <row r="780">
          <cell r="A780">
            <v>6</v>
          </cell>
          <cell r="B780">
            <v>8</v>
          </cell>
          <cell r="D780" t="str">
            <v>1103000229</v>
          </cell>
          <cell r="E780" t="str">
            <v>שגיא עוז  בע"מ</v>
          </cell>
          <cell r="F780">
            <v>-374.4</v>
          </cell>
        </row>
        <row r="781">
          <cell r="A781">
            <v>6</v>
          </cell>
          <cell r="B781">
            <v>8</v>
          </cell>
          <cell r="D781" t="str">
            <v>1104000020</v>
          </cell>
          <cell r="E781" t="str">
            <v>תלתן ערכות למידב בעמ</v>
          </cell>
          <cell r="F781">
            <v>-5600</v>
          </cell>
        </row>
        <row r="782">
          <cell r="A782">
            <v>6</v>
          </cell>
          <cell r="B782">
            <v>8</v>
          </cell>
          <cell r="D782" t="str">
            <v>1104000039</v>
          </cell>
          <cell r="E782" t="str">
            <v>תיאטרון האגדות</v>
          </cell>
          <cell r="F782">
            <v>-730</v>
          </cell>
        </row>
        <row r="783">
          <cell r="A783">
            <v>6</v>
          </cell>
          <cell r="D783" t="str">
            <v>1104000048</v>
          </cell>
          <cell r="E783" t="str">
            <v>תדיראן_מוצרי צריכה</v>
          </cell>
          <cell r="F783">
            <v>0</v>
          </cell>
        </row>
        <row r="784">
          <cell r="A784">
            <v>6</v>
          </cell>
          <cell r="B784">
            <v>8</v>
          </cell>
          <cell r="D784" t="str">
            <v>1104000057</v>
          </cell>
          <cell r="E784" t="str">
            <v>יבמ גלובל סרוויסט בע"מ</v>
          </cell>
          <cell r="F784">
            <v>-3316.57</v>
          </cell>
        </row>
        <row r="785">
          <cell r="A785">
            <v>6</v>
          </cell>
          <cell r="D785" t="str">
            <v>1104000066</v>
          </cell>
          <cell r="E785" t="str">
            <v>תנה תעשיות בע"מ</v>
          </cell>
          <cell r="F785">
            <v>0</v>
          </cell>
        </row>
        <row r="786">
          <cell r="A786">
            <v>6</v>
          </cell>
          <cell r="D786" t="str">
            <v>1104000084</v>
          </cell>
          <cell r="E786" t="str">
            <v>תיאטרון בובות 'סטגדם</v>
          </cell>
          <cell r="F786">
            <v>0</v>
          </cell>
        </row>
        <row r="787">
          <cell r="A787">
            <v>6</v>
          </cell>
          <cell r="B787">
            <v>8</v>
          </cell>
          <cell r="D787" t="str">
            <v>1104000105</v>
          </cell>
          <cell r="E787" t="str">
            <v>תחנת דלק פארים בע"מ</v>
          </cell>
          <cell r="F787">
            <v>-878.68</v>
          </cell>
        </row>
        <row r="788">
          <cell r="A788">
            <v>6</v>
          </cell>
          <cell r="D788" t="str">
            <v>1104000178</v>
          </cell>
          <cell r="E788" t="str">
            <v>תמר</v>
          </cell>
          <cell r="F788">
            <v>0</v>
          </cell>
        </row>
        <row r="789">
          <cell r="A789">
            <v>6</v>
          </cell>
          <cell r="D789" t="str">
            <v>2000200031</v>
          </cell>
          <cell r="E789" t="str">
            <v>קופה קטנה נוער</v>
          </cell>
          <cell r="F789">
            <v>0</v>
          </cell>
        </row>
        <row r="790">
          <cell r="A790">
            <v>6</v>
          </cell>
          <cell r="B790">
            <v>1</v>
          </cell>
          <cell r="D790" t="str">
            <v>2000200040</v>
          </cell>
          <cell r="E790" t="str">
            <v>קופה קטנה ספריה</v>
          </cell>
          <cell r="F790">
            <v>300</v>
          </cell>
        </row>
        <row r="791">
          <cell r="A791">
            <v>6</v>
          </cell>
          <cell r="B791">
            <v>1</v>
          </cell>
          <cell r="D791" t="str">
            <v>2000200059</v>
          </cell>
          <cell r="E791" t="str">
            <v>קופה קטנה עתליה</v>
          </cell>
          <cell r="F791">
            <v>2661.14</v>
          </cell>
        </row>
        <row r="792">
          <cell r="A792">
            <v>6</v>
          </cell>
          <cell r="D792" t="str">
            <v>2000200077</v>
          </cell>
          <cell r="E792" t="str">
            <v>קופה קטנה בולים</v>
          </cell>
          <cell r="F792">
            <v>0</v>
          </cell>
        </row>
        <row r="793">
          <cell r="A793">
            <v>6</v>
          </cell>
          <cell r="D793" t="str">
            <v>2000200086</v>
          </cell>
          <cell r="E793" t="str">
            <v>ק. קטנה   חינוך</v>
          </cell>
          <cell r="F793">
            <v>0</v>
          </cell>
        </row>
        <row r="794">
          <cell r="A794">
            <v>6</v>
          </cell>
          <cell r="B794">
            <v>1</v>
          </cell>
          <cell r="D794" t="str">
            <v>2000200095</v>
          </cell>
          <cell r="E794" t="str">
            <v>דמי מחזור מה יפית</v>
          </cell>
          <cell r="F794">
            <v>1000</v>
          </cell>
        </row>
        <row r="795">
          <cell r="A795">
            <v>6</v>
          </cell>
          <cell r="D795" t="str">
            <v>2000200107</v>
          </cell>
          <cell r="E795" t="str">
            <v>קופה קטנה מעון</v>
          </cell>
          <cell r="F795">
            <v>0</v>
          </cell>
        </row>
        <row r="796">
          <cell r="A796">
            <v>6</v>
          </cell>
          <cell r="D796" t="str">
            <v>2000300016</v>
          </cell>
          <cell r="E796" t="str">
            <v>רשות הדואר</v>
          </cell>
          <cell r="F796">
            <v>0</v>
          </cell>
        </row>
        <row r="797">
          <cell r="A797">
            <v>6</v>
          </cell>
          <cell r="D797" t="str">
            <v>2000400028</v>
          </cell>
          <cell r="E797" t="str">
            <v>מרכז השלטון המקומי</v>
          </cell>
          <cell r="F797">
            <v>0</v>
          </cell>
        </row>
        <row r="798">
          <cell r="A798">
            <v>6</v>
          </cell>
          <cell r="D798" t="str">
            <v>2000400037</v>
          </cell>
          <cell r="E798" t="str">
            <v>משרד הבטחון</v>
          </cell>
          <cell r="F798">
            <v>0</v>
          </cell>
        </row>
        <row r="799">
          <cell r="A799">
            <v>6</v>
          </cell>
          <cell r="D799" t="str">
            <v>2000400046</v>
          </cell>
          <cell r="E799" t="str">
            <v>משרד האוצר</v>
          </cell>
          <cell r="F799">
            <v>0</v>
          </cell>
        </row>
        <row r="800">
          <cell r="A800">
            <v>6</v>
          </cell>
          <cell r="B800">
            <v>2</v>
          </cell>
          <cell r="D800" t="str">
            <v>2000400055</v>
          </cell>
          <cell r="E800" t="str">
            <v>משטרת ישראל</v>
          </cell>
          <cell r="F800">
            <v>21000</v>
          </cell>
        </row>
        <row r="801">
          <cell r="A801">
            <v>6</v>
          </cell>
          <cell r="B801">
            <v>2</v>
          </cell>
          <cell r="D801" t="str">
            <v>2000400064</v>
          </cell>
          <cell r="E801" t="str">
            <v>משרד העבודה והרווחה</v>
          </cell>
          <cell r="F801">
            <v>64951</v>
          </cell>
        </row>
        <row r="802">
          <cell r="A802">
            <v>6</v>
          </cell>
          <cell r="B802">
            <v>2</v>
          </cell>
          <cell r="D802" t="str">
            <v>2000400073</v>
          </cell>
          <cell r="E802" t="str">
            <v>משרד החינוך</v>
          </cell>
          <cell r="F802">
            <v>708233.99</v>
          </cell>
        </row>
        <row r="803">
          <cell r="A803">
            <v>6</v>
          </cell>
          <cell r="D803" t="str">
            <v>2000400082</v>
          </cell>
          <cell r="E803" t="str">
            <v>משר הפנים</v>
          </cell>
          <cell r="F803">
            <v>0</v>
          </cell>
        </row>
        <row r="804">
          <cell r="A804">
            <v>6</v>
          </cell>
          <cell r="B804">
            <v>2</v>
          </cell>
          <cell r="D804" t="str">
            <v>2000400091</v>
          </cell>
          <cell r="E804" t="str">
            <v>משרד העבודה</v>
          </cell>
          <cell r="F804">
            <v>4851</v>
          </cell>
        </row>
        <row r="805">
          <cell r="A805">
            <v>6</v>
          </cell>
          <cell r="B805">
            <v>2</v>
          </cell>
          <cell r="D805" t="str">
            <v>2000400103</v>
          </cell>
          <cell r="E805" t="str">
            <v>משרד התחבורה</v>
          </cell>
          <cell r="F805">
            <v>2808</v>
          </cell>
        </row>
        <row r="806">
          <cell r="A806">
            <v>6</v>
          </cell>
          <cell r="B806">
            <v>2</v>
          </cell>
          <cell r="D806" t="str">
            <v>2000400206</v>
          </cell>
          <cell r="E806" t="str">
            <v>מנהל מקרקעי ישראל</v>
          </cell>
          <cell r="F806">
            <v>132</v>
          </cell>
        </row>
        <row r="807">
          <cell r="A807">
            <v>6</v>
          </cell>
          <cell r="B807">
            <v>8</v>
          </cell>
          <cell r="D807" t="str">
            <v>2000500012</v>
          </cell>
          <cell r="E807" t="str">
            <v>הוצאות לשלם</v>
          </cell>
          <cell r="F807">
            <v>-20000</v>
          </cell>
        </row>
        <row r="808">
          <cell r="A808">
            <v>6</v>
          </cell>
          <cell r="B808">
            <v>2</v>
          </cell>
          <cell r="D808" t="str">
            <v>2000900014</v>
          </cell>
          <cell r="E808" t="str">
            <v>צהל מנהל תשלומים</v>
          </cell>
          <cell r="F808">
            <v>4139.8599999999997</v>
          </cell>
        </row>
        <row r="809">
          <cell r="A809">
            <v>6</v>
          </cell>
          <cell r="B809">
            <v>205</v>
          </cell>
          <cell r="D809" t="str">
            <v>2200000040</v>
          </cell>
          <cell r="E809" t="str">
            <v>גרעון מ 8891</v>
          </cell>
          <cell r="F809">
            <v>311859.42</v>
          </cell>
        </row>
        <row r="810">
          <cell r="A810">
            <v>6</v>
          </cell>
          <cell r="B810">
            <v>8</v>
          </cell>
          <cell r="D810" t="str">
            <v>7777777737</v>
          </cell>
          <cell r="E810" t="str">
            <v>ספקים זכאים</v>
          </cell>
          <cell r="F810">
            <v>-43434.22</v>
          </cell>
        </row>
        <row r="811">
          <cell r="A811">
            <v>7</v>
          </cell>
          <cell r="B811">
            <v>201</v>
          </cell>
          <cell r="D811" t="str">
            <v>1100020083</v>
          </cell>
          <cell r="E811" t="str">
            <v>עו"ד גולדס</v>
          </cell>
          <cell r="F811">
            <v>30504</v>
          </cell>
        </row>
        <row r="812">
          <cell r="A812">
            <v>7</v>
          </cell>
          <cell r="B812">
            <v>201</v>
          </cell>
          <cell r="D812" t="str">
            <v>1100030082</v>
          </cell>
          <cell r="E812" t="str">
            <v>החזר שכ"ט  עו"ד</v>
          </cell>
          <cell r="F812">
            <v>-30504</v>
          </cell>
        </row>
        <row r="813">
          <cell r="A813">
            <v>8</v>
          </cell>
          <cell r="B813">
            <v>8</v>
          </cell>
          <cell r="D813" t="str">
            <v>9999990004</v>
          </cell>
          <cell r="E813" t="str">
            <v>ספקים נכוי במקור</v>
          </cell>
          <cell r="F813">
            <v>-12708</v>
          </cell>
        </row>
        <row r="814">
          <cell r="A814">
            <v>9</v>
          </cell>
          <cell r="D814" t="str">
            <v>0000009910</v>
          </cell>
          <cell r="E814" t="str">
            <v>מרכז קרן הלוואות</v>
          </cell>
          <cell r="F814">
            <v>1917381.58</v>
          </cell>
        </row>
        <row r="815">
          <cell r="A815">
            <v>9</v>
          </cell>
          <cell r="D815" t="str">
            <v>1100010019</v>
          </cell>
          <cell r="E815" t="str">
            <v>בנה"פ 10006151 קרן</v>
          </cell>
          <cell r="F815">
            <v>0</v>
          </cell>
        </row>
        <row r="816">
          <cell r="A816">
            <v>9</v>
          </cell>
          <cell r="D816" t="str">
            <v>1100010028</v>
          </cell>
          <cell r="E816" t="str">
            <v>בנה"פ 10006151 ריב</v>
          </cell>
          <cell r="F816">
            <v>0</v>
          </cell>
        </row>
        <row r="817">
          <cell r="A817">
            <v>9</v>
          </cell>
          <cell r="D817" t="str">
            <v>1100010037</v>
          </cell>
          <cell r="E817" t="str">
            <v>בנה"פ 10006151 הצמ</v>
          </cell>
          <cell r="F817">
            <v>0</v>
          </cell>
        </row>
        <row r="818">
          <cell r="A818">
            <v>9</v>
          </cell>
          <cell r="D818" t="str">
            <v>1100020018</v>
          </cell>
          <cell r="E818" t="str">
            <v>בנה"פ 31107 קרן</v>
          </cell>
          <cell r="F818">
            <v>-61948.17</v>
          </cell>
        </row>
        <row r="819">
          <cell r="A819">
            <v>9</v>
          </cell>
          <cell r="D819" t="str">
            <v>1100020027</v>
          </cell>
          <cell r="E819" t="str">
            <v>בנה"פ 31107 ריבית</v>
          </cell>
          <cell r="F819">
            <v>0</v>
          </cell>
        </row>
        <row r="820">
          <cell r="A820">
            <v>9</v>
          </cell>
          <cell r="D820" t="str">
            <v>1100020036</v>
          </cell>
          <cell r="E820" t="str">
            <v>בנה"פ 31107 הצמדה</v>
          </cell>
          <cell r="F820">
            <v>0</v>
          </cell>
        </row>
        <row r="821">
          <cell r="A821">
            <v>9</v>
          </cell>
          <cell r="D821" t="str">
            <v>1100030017</v>
          </cell>
          <cell r="E821" t="str">
            <v>בנה"פ 20006151 קרן</v>
          </cell>
          <cell r="F821">
            <v>-734264.21</v>
          </cell>
        </row>
        <row r="822">
          <cell r="A822">
            <v>9</v>
          </cell>
          <cell r="D822" t="str">
            <v>1100030026</v>
          </cell>
          <cell r="E822" t="str">
            <v>בנה"פ 20006151 ריב</v>
          </cell>
          <cell r="F822">
            <v>0</v>
          </cell>
        </row>
        <row r="823">
          <cell r="A823">
            <v>9</v>
          </cell>
          <cell r="D823" t="str">
            <v>1100030035</v>
          </cell>
          <cell r="E823" t="str">
            <v>בנה"פ 20006151 הצמ</v>
          </cell>
          <cell r="F823">
            <v>0</v>
          </cell>
        </row>
        <row r="824">
          <cell r="A824">
            <v>9</v>
          </cell>
          <cell r="D824" t="str">
            <v>1100040016</v>
          </cell>
          <cell r="E824" t="str">
            <v>בנ"הפ  40006151</v>
          </cell>
          <cell r="F824">
            <v>-251324.21</v>
          </cell>
        </row>
        <row r="825">
          <cell r="A825">
            <v>9</v>
          </cell>
          <cell r="D825" t="str">
            <v>1100040025</v>
          </cell>
          <cell r="E825" t="str">
            <v>בנה"פ  40006151</v>
          </cell>
          <cell r="F825">
            <v>0</v>
          </cell>
        </row>
        <row r="826">
          <cell r="A826">
            <v>9</v>
          </cell>
          <cell r="D826" t="str">
            <v>1100040034</v>
          </cell>
          <cell r="E826" t="str">
            <v>בנה"פ  40006151</v>
          </cell>
          <cell r="F826">
            <v>0</v>
          </cell>
        </row>
        <row r="827">
          <cell r="A827">
            <v>9</v>
          </cell>
          <cell r="D827" t="str">
            <v>1100050015</v>
          </cell>
          <cell r="E827" t="str">
            <v>בנה"פ  50006151</v>
          </cell>
          <cell r="F827">
            <v>-289634.86</v>
          </cell>
        </row>
        <row r="828">
          <cell r="A828">
            <v>9</v>
          </cell>
          <cell r="D828" t="str">
            <v>1100050024</v>
          </cell>
          <cell r="E828" t="str">
            <v>בנה"פ  50006151</v>
          </cell>
          <cell r="F828">
            <v>0</v>
          </cell>
        </row>
        <row r="829">
          <cell r="A829">
            <v>9</v>
          </cell>
          <cell r="D829" t="str">
            <v>1100050033</v>
          </cell>
          <cell r="E829" t="str">
            <v>בנה"פ  50006151</v>
          </cell>
          <cell r="F829">
            <v>0</v>
          </cell>
        </row>
        <row r="830">
          <cell r="A830">
            <v>9</v>
          </cell>
          <cell r="D830" t="str">
            <v>2100010016</v>
          </cell>
          <cell r="E830" t="str">
            <v>טפחות 11838  קרן</v>
          </cell>
          <cell r="F830">
            <v>-204310.66</v>
          </cell>
        </row>
        <row r="831">
          <cell r="A831">
            <v>9</v>
          </cell>
          <cell r="D831" t="str">
            <v>2100010025</v>
          </cell>
          <cell r="E831" t="str">
            <v>טפחות 11838 ריבית</v>
          </cell>
          <cell r="F831">
            <v>0</v>
          </cell>
        </row>
        <row r="832">
          <cell r="A832">
            <v>9</v>
          </cell>
          <cell r="D832" t="str">
            <v>2100010034</v>
          </cell>
          <cell r="E832" t="str">
            <v>טפחות 11838 הצמדה</v>
          </cell>
          <cell r="F832">
            <v>0</v>
          </cell>
        </row>
        <row r="833">
          <cell r="A833">
            <v>9</v>
          </cell>
          <cell r="D833" t="str">
            <v>3100010013</v>
          </cell>
          <cell r="E833" t="str">
            <v>קרן בל"ל  3954</v>
          </cell>
          <cell r="F833">
            <v>-157500.31</v>
          </cell>
        </row>
        <row r="834">
          <cell r="A834">
            <v>9</v>
          </cell>
          <cell r="D834" t="str">
            <v>3100010022</v>
          </cell>
          <cell r="E834" t="str">
            <v>ריבית בל"ל  3954</v>
          </cell>
          <cell r="F834">
            <v>0</v>
          </cell>
        </row>
        <row r="835">
          <cell r="A835">
            <v>9</v>
          </cell>
          <cell r="D835" t="str">
            <v>3100010031</v>
          </cell>
          <cell r="E835" t="str">
            <v>הצמדה בל"ל  3954</v>
          </cell>
          <cell r="F835">
            <v>0</v>
          </cell>
        </row>
        <row r="836">
          <cell r="A836">
            <v>9</v>
          </cell>
          <cell r="D836" t="str">
            <v>3100020012</v>
          </cell>
          <cell r="E836" t="str">
            <v>קרן בלל  2954</v>
          </cell>
          <cell r="F836">
            <v>-218400</v>
          </cell>
        </row>
        <row r="837">
          <cell r="A837">
            <v>9</v>
          </cell>
          <cell r="D837" t="str">
            <v>3100020021</v>
          </cell>
          <cell r="E837" t="str">
            <v>ריבית בלל  2954</v>
          </cell>
          <cell r="F837">
            <v>0</v>
          </cell>
        </row>
        <row r="838">
          <cell r="A838">
            <v>9</v>
          </cell>
          <cell r="D838" t="str">
            <v>3100020030</v>
          </cell>
          <cell r="E838" t="str">
            <v>הצמדה בלל  2954</v>
          </cell>
          <cell r="F838">
            <v>0</v>
          </cell>
        </row>
      </sheetData>
      <sheetData sheetId="20">
        <row r="1">
          <cell r="M1">
            <v>0</v>
          </cell>
          <cell r="N1" t="str">
            <v xml:space="preserve"> (עודף)גרעון בשנת הדו"ח  (ביאור 4) </v>
          </cell>
          <cell r="S1" t="str">
            <v>מספר</v>
          </cell>
          <cell r="T1" t="str">
            <v>שם התב''ר</v>
          </cell>
          <cell r="U1" t="str">
            <v>סכום</v>
          </cell>
          <cell r="W1" t="str">
            <v>מספר</v>
          </cell>
          <cell r="X1" t="str">
            <v>שם התב''ר</v>
          </cell>
          <cell r="Y1" t="str">
            <v>סכום</v>
          </cell>
        </row>
        <row r="2">
          <cell r="B2">
            <v>12</v>
          </cell>
          <cell r="H2" t="str">
            <v>31 בדצמבר 2001</v>
          </cell>
          <cell r="I2" t="str">
            <v>31 בדצמבר</v>
          </cell>
          <cell r="M2">
            <v>1</v>
          </cell>
          <cell r="N2" t="str">
            <v>מזומנים בבנקים ובקופה</v>
          </cell>
          <cell r="S2" t="str">
            <v>&gt;0</v>
          </cell>
          <cell r="U2" t="str">
            <v>&lt;0</v>
          </cell>
          <cell r="W2" t="str">
            <v>&gt;0</v>
          </cell>
          <cell r="Y2" t="str">
            <v>&gt;0</v>
          </cell>
        </row>
        <row r="3">
          <cell r="B3">
            <v>31</v>
          </cell>
          <cell r="M3">
            <v>2</v>
          </cell>
          <cell r="N3" t="str">
            <v>משרדי ממשלה ורשויות מקומיות</v>
          </cell>
        </row>
        <row r="4">
          <cell r="M4">
            <v>3</v>
          </cell>
          <cell r="N4" t="str">
            <v>עובדים-מקדמות</v>
          </cell>
        </row>
        <row r="5">
          <cell r="M5">
            <v>4</v>
          </cell>
          <cell r="N5" t="str">
            <v>השקעות במימון קרנות מתוקצבות</v>
          </cell>
        </row>
        <row r="6">
          <cell r="M6">
            <v>5</v>
          </cell>
          <cell r="N6" t="str">
            <v>משיכות יתר</v>
          </cell>
        </row>
        <row r="7">
          <cell r="M7">
            <v>6</v>
          </cell>
          <cell r="N7" t="str">
            <v>מוסדות בגין ניכויים משכר ונילוות</v>
          </cell>
        </row>
        <row r="8">
          <cell r="M8">
            <v>7</v>
          </cell>
          <cell r="N8" t="str">
            <v>עובדים</v>
          </cell>
        </row>
        <row r="9">
          <cell r="M9">
            <v>8</v>
          </cell>
          <cell r="N9" t="str">
            <v>ספקים, קבלנים ונותני שרותים</v>
          </cell>
        </row>
        <row r="10">
          <cell r="M10">
            <v>9</v>
          </cell>
          <cell r="N10" t="str">
            <v>קרן לעבודות פיתוח (ביאור 7)</v>
          </cell>
        </row>
        <row r="11">
          <cell r="M11">
            <v>10</v>
          </cell>
          <cell r="N11" t="str">
            <v>גרעונות זמניים בתקציב הבלתי רגיל</v>
          </cell>
        </row>
        <row r="12">
          <cell r="M12">
            <v>11</v>
          </cell>
          <cell r="N12" t="str">
            <v>עודפים זמניים בתקציב הבלתי רגיל</v>
          </cell>
        </row>
        <row r="13">
          <cell r="M13">
            <v>12</v>
          </cell>
          <cell r="N13"/>
        </row>
        <row r="14">
          <cell r="M14">
            <v>13</v>
          </cell>
          <cell r="N14"/>
        </row>
        <row r="15">
          <cell r="M15">
            <v>14</v>
          </cell>
          <cell r="N15"/>
        </row>
        <row r="16">
          <cell r="M16">
            <v>15</v>
          </cell>
          <cell r="N16"/>
        </row>
        <row r="17">
          <cell r="M17">
            <v>16</v>
          </cell>
          <cell r="N17"/>
        </row>
        <row r="18">
          <cell r="M18">
            <v>17</v>
          </cell>
          <cell r="N18"/>
        </row>
        <row r="19">
          <cell r="M19">
            <v>18</v>
          </cell>
          <cell r="N19"/>
        </row>
        <row r="20">
          <cell r="M20">
            <v>19</v>
          </cell>
          <cell r="N20"/>
        </row>
        <row r="21">
          <cell r="M21">
            <v>20</v>
          </cell>
          <cell r="N21"/>
        </row>
        <row r="22">
          <cell r="M22">
            <v>21</v>
          </cell>
          <cell r="N22"/>
        </row>
        <row r="23">
          <cell r="M23">
            <v>22</v>
          </cell>
          <cell r="N23"/>
        </row>
        <row r="24">
          <cell r="M24">
            <v>23</v>
          </cell>
          <cell r="N24" t="str">
            <v>קרן מים</v>
          </cell>
        </row>
        <row r="25">
          <cell r="M25">
            <v>24</v>
          </cell>
          <cell r="N25" t="str">
            <v>קרן היטל כבישים</v>
          </cell>
        </row>
        <row r="26">
          <cell r="M26">
            <v>25</v>
          </cell>
          <cell r="N26"/>
        </row>
        <row r="27">
          <cell r="M27">
            <v>26</v>
          </cell>
          <cell r="N27" t="str">
            <v>גרעונות זמניים בתקציב הבלתי רגיל</v>
          </cell>
        </row>
        <row r="28">
          <cell r="M28">
            <v>27</v>
          </cell>
          <cell r="N28"/>
        </row>
        <row r="29">
          <cell r="M29">
            <v>28</v>
          </cell>
          <cell r="N29"/>
        </row>
        <row r="30">
          <cell r="M30">
            <v>29</v>
          </cell>
          <cell r="N30"/>
        </row>
        <row r="31">
          <cell r="M31">
            <v>30</v>
          </cell>
          <cell r="N31" t="str">
            <v>עודפים זמניים בתקציב הבלתי רגיל</v>
          </cell>
        </row>
        <row r="32">
          <cell r="M32">
            <v>31</v>
          </cell>
          <cell r="N32"/>
        </row>
        <row r="33">
          <cell r="M33">
            <v>32</v>
          </cell>
          <cell r="N33"/>
        </row>
        <row r="34">
          <cell r="M34">
            <v>33</v>
          </cell>
          <cell r="N34"/>
        </row>
        <row r="35">
          <cell r="M35">
            <v>34</v>
          </cell>
          <cell r="N35"/>
        </row>
        <row r="36">
          <cell r="M36">
            <v>35</v>
          </cell>
          <cell r="N36" t="str">
            <v>הלוואה לזמן קצר</v>
          </cell>
        </row>
        <row r="37">
          <cell r="M37">
            <v>36</v>
          </cell>
          <cell r="N37" t="str">
            <v>רשויות מקומיות ומוסדות אחרים</v>
          </cell>
        </row>
        <row r="38">
          <cell r="M38">
            <v>37</v>
          </cell>
          <cell r="N38"/>
        </row>
        <row r="39">
          <cell r="M39">
            <v>38</v>
          </cell>
          <cell r="N39"/>
        </row>
        <row r="40">
          <cell r="M40">
            <v>39</v>
          </cell>
          <cell r="N40"/>
        </row>
        <row r="41">
          <cell r="M41">
            <v>40</v>
          </cell>
          <cell r="N41"/>
        </row>
      </sheetData>
      <sheetData sheetId="21" refreshError="1"/>
      <sheetData sheetId="22">
        <row r="12">
          <cell r="B12" t="str">
            <v>המתן עד לסיום בנית הפרוטים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"/>
      <sheetName val="תקבולים-תברים"/>
      <sheetName val="דוח גביה"/>
      <sheetName val="טופס 6   "/>
      <sheetName val="טופס 7"/>
      <sheetName val="שכר גבוהה"/>
      <sheetName val="שכר לפי דרוגים"/>
      <sheetName val="ביצוע לפי רבעון"/>
      <sheetName val="בדיקות לוגיות"/>
      <sheetName val="בירורים "/>
      <sheetName val="משתנים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>
        <row r="73">
          <cell r="A73">
            <v>1</v>
          </cell>
          <cell r="B73" t="str">
            <v>62  מינהל כספי</v>
          </cell>
          <cell r="C73">
            <v>2213</v>
          </cell>
          <cell r="D73">
            <v>0</v>
          </cell>
          <cell r="E73">
            <v>0</v>
          </cell>
          <cell r="F73">
            <v>717</v>
          </cell>
          <cell r="G73">
            <v>717</v>
          </cell>
          <cell r="H73">
            <v>717</v>
          </cell>
          <cell r="I73">
            <v>717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</v>
          </cell>
          <cell r="B74" t="str">
            <v xml:space="preserve">72  שמירה וביטחון </v>
          </cell>
          <cell r="C74">
            <v>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</v>
          </cell>
          <cell r="B75" t="str">
            <v>הנדסה 73</v>
          </cell>
          <cell r="C75">
            <v>250</v>
          </cell>
          <cell r="D75">
            <v>85</v>
          </cell>
          <cell r="E75">
            <v>186</v>
          </cell>
          <cell r="F75">
            <v>135</v>
          </cell>
          <cell r="G75">
            <v>35</v>
          </cell>
          <cell r="H75">
            <v>220</v>
          </cell>
          <cell r="I75">
            <v>221</v>
          </cell>
          <cell r="J75">
            <v>0</v>
          </cell>
          <cell r="K75">
            <v>1</v>
          </cell>
          <cell r="L75">
            <v>-1</v>
          </cell>
        </row>
        <row r="76">
          <cell r="A76">
            <v>12</v>
          </cell>
          <cell r="B76" t="str">
            <v>74 נכסים ציבורים</v>
          </cell>
          <cell r="C76">
            <v>11807</v>
          </cell>
          <cell r="D76">
            <v>8972</v>
          </cell>
          <cell r="E76">
            <v>12827</v>
          </cell>
          <cell r="F76">
            <v>2258</v>
          </cell>
          <cell r="G76">
            <v>2294</v>
          </cell>
          <cell r="H76">
            <v>11230</v>
          </cell>
          <cell r="I76">
            <v>15121</v>
          </cell>
          <cell r="J76">
            <v>300</v>
          </cell>
          <cell r="K76">
            <v>4191</v>
          </cell>
          <cell r="L76">
            <v>-3891</v>
          </cell>
        </row>
        <row r="77">
          <cell r="A77">
            <v>4</v>
          </cell>
          <cell r="B77" t="str">
            <v>81 חינוך</v>
          </cell>
          <cell r="C77">
            <v>19408</v>
          </cell>
          <cell r="D77">
            <v>18788</v>
          </cell>
          <cell r="E77">
            <v>17716</v>
          </cell>
          <cell r="F77">
            <v>2207</v>
          </cell>
          <cell r="G77">
            <v>2576</v>
          </cell>
          <cell r="H77">
            <v>20995</v>
          </cell>
          <cell r="I77">
            <v>20292</v>
          </cell>
          <cell r="J77">
            <v>1557</v>
          </cell>
          <cell r="K77">
            <v>854</v>
          </cell>
          <cell r="L77">
            <v>703</v>
          </cell>
        </row>
        <row r="78">
          <cell r="A78">
            <v>2</v>
          </cell>
          <cell r="B78" t="str">
            <v>תרבות  82</v>
          </cell>
          <cell r="C78">
            <v>9540</v>
          </cell>
          <cell r="D78">
            <v>10121</v>
          </cell>
          <cell r="E78">
            <v>9317</v>
          </cell>
          <cell r="F78">
            <v>230</v>
          </cell>
          <cell r="G78">
            <v>0</v>
          </cell>
          <cell r="H78">
            <v>10351</v>
          </cell>
          <cell r="I78">
            <v>9317</v>
          </cell>
          <cell r="J78">
            <v>1240</v>
          </cell>
          <cell r="K78">
            <v>206</v>
          </cell>
          <cell r="L78">
            <v>1034</v>
          </cell>
        </row>
        <row r="79">
          <cell r="A79">
            <v>1</v>
          </cell>
          <cell r="B79" t="str">
            <v>רווחה 84</v>
          </cell>
          <cell r="C79">
            <v>1027</v>
          </cell>
          <cell r="D79">
            <v>1889</v>
          </cell>
          <cell r="E79">
            <v>1348</v>
          </cell>
          <cell r="F79">
            <v>0</v>
          </cell>
          <cell r="G79">
            <v>0</v>
          </cell>
          <cell r="H79">
            <v>1889</v>
          </cell>
          <cell r="I79">
            <v>1348</v>
          </cell>
          <cell r="J79">
            <v>541</v>
          </cell>
          <cell r="K79">
            <v>0</v>
          </cell>
          <cell r="L79">
            <v>541</v>
          </cell>
        </row>
        <row r="80">
          <cell r="A80">
            <v>1</v>
          </cell>
          <cell r="B80" t="str">
            <v>91 מיים</v>
          </cell>
          <cell r="C80">
            <v>500</v>
          </cell>
          <cell r="D80">
            <v>500</v>
          </cell>
          <cell r="E80">
            <v>1513</v>
          </cell>
          <cell r="F80">
            <v>0</v>
          </cell>
          <cell r="G80">
            <v>395</v>
          </cell>
          <cell r="H80">
            <v>500</v>
          </cell>
          <cell r="I80">
            <v>1908</v>
          </cell>
          <cell r="J80">
            <v>0</v>
          </cell>
          <cell r="K80">
            <v>1408</v>
          </cell>
          <cell r="L80">
            <v>-1408</v>
          </cell>
        </row>
        <row r="81">
          <cell r="A81">
            <v>2</v>
          </cell>
          <cell r="B81" t="str">
            <v>97 ביוב</v>
          </cell>
          <cell r="C81">
            <v>1450</v>
          </cell>
          <cell r="D81">
            <v>1200</v>
          </cell>
          <cell r="E81">
            <v>1200</v>
          </cell>
          <cell r="F81">
            <v>22</v>
          </cell>
          <cell r="G81">
            <v>41</v>
          </cell>
          <cell r="H81">
            <v>1222</v>
          </cell>
          <cell r="I81">
            <v>1241</v>
          </cell>
          <cell r="J81">
            <v>0</v>
          </cell>
          <cell r="K81">
            <v>19</v>
          </cell>
          <cell r="L81">
            <v>-19</v>
          </cell>
        </row>
        <row r="82">
          <cell r="A82">
            <v>25</v>
          </cell>
          <cell r="C82">
            <v>46395</v>
          </cell>
          <cell r="D82">
            <v>41555</v>
          </cell>
          <cell r="E82">
            <v>44107</v>
          </cell>
          <cell r="F82">
            <v>5569</v>
          </cell>
          <cell r="G82">
            <v>6058</v>
          </cell>
          <cell r="H82">
            <v>47124</v>
          </cell>
          <cell r="I82">
            <v>50165</v>
          </cell>
          <cell r="J82">
            <v>3638</v>
          </cell>
          <cell r="K82">
            <v>6679</v>
          </cell>
          <cell r="L82">
            <v>-3041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"/>
      <sheetName val="תקבולים-תברים"/>
      <sheetName val="דוח גביה"/>
      <sheetName val="טופס 6   "/>
      <sheetName val="טופס 7"/>
      <sheetName val="ביצוע לפי רבעון"/>
      <sheetName val="משתנים"/>
      <sheetName val="בדיקות לוגיו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 xml:space="preserve">ארנונה כללית </v>
          </cell>
        </row>
        <row r="2">
          <cell r="B2" t="str">
            <v>מפעל המים</v>
          </cell>
        </row>
        <row r="3">
          <cell r="B3" t="str">
            <v>יתר עצמיות</v>
          </cell>
        </row>
        <row r="4">
          <cell r="B4" t="str">
            <v>תקבולים ממשרד החינוך</v>
          </cell>
        </row>
        <row r="5">
          <cell r="B5" t="str">
            <v>תקבולים ממשרד הרווחה</v>
          </cell>
        </row>
        <row r="6">
          <cell r="B6" t="str">
            <v>מענק כללי לאיזון</v>
          </cell>
        </row>
        <row r="7">
          <cell r="B7" t="str">
            <v>מענק רזרבה</v>
          </cell>
        </row>
        <row r="8">
          <cell r="B8" t="str">
            <v>מענק מותנה</v>
          </cell>
        </row>
        <row r="9">
          <cell r="B9" t="str">
            <v>מענק מיועד</v>
          </cell>
        </row>
        <row r="10">
          <cell r="B10" t="str">
            <v>תקבולים ממשלתיים אחרים</v>
          </cell>
        </row>
        <row r="11">
          <cell r="B11" t="str">
            <v>הנחות ארנונה</v>
          </cell>
        </row>
        <row r="12">
          <cell r="B12" t="str">
            <v>הלוואות לאיזון</v>
          </cell>
        </row>
        <row r="13">
          <cell r="B13" t="str">
            <v>מקרנות לאיזון התקציב</v>
          </cell>
        </row>
        <row r="14">
          <cell r="B14" t="str">
            <v>מענק לכיסוי גרעון</v>
          </cell>
        </row>
        <row r="15">
          <cell r="B15" t="str">
            <v>שכר כללי</v>
          </cell>
        </row>
        <row r="16">
          <cell r="B16" t="str">
            <v>פעולות כלליות</v>
          </cell>
        </row>
        <row r="17">
          <cell r="B17" t="str">
            <v>מפעל המים/הוצאות</v>
          </cell>
        </row>
        <row r="18">
          <cell r="B18" t="str">
            <v>שכר עובדי חינוך</v>
          </cell>
        </row>
        <row r="19">
          <cell r="B19" t="str">
            <v>פעולות חינוך</v>
          </cell>
        </row>
        <row r="20">
          <cell r="B20" t="str">
            <v>שכר עובדי רווחה</v>
          </cell>
        </row>
        <row r="21">
          <cell r="B21" t="str">
            <v>פעולות רווחה</v>
          </cell>
        </row>
        <row r="22">
          <cell r="B22" t="str">
            <v>פרעון מלוות</v>
          </cell>
        </row>
        <row r="23">
          <cell r="B23" t="str">
            <v>הוצאות מימון</v>
          </cell>
        </row>
        <row r="24">
          <cell r="B24" t="str">
            <v>הנחות ארנונה/הוצאה</v>
          </cell>
        </row>
        <row r="25">
          <cell r="B25" t="str">
            <v>הוצאה מותנת ברזרבה</v>
          </cell>
        </row>
        <row r="26">
          <cell r="B26" t="str">
            <v>הוצאה לכיסוי גרעון</v>
          </cell>
        </row>
        <row r="27">
          <cell r="B27" t="str">
            <v>קופה ובנקים</v>
          </cell>
        </row>
        <row r="28">
          <cell r="B28" t="str">
            <v>הכנסות מתוקצבות שטרם נתקבלו</v>
          </cell>
        </row>
        <row r="29">
          <cell r="B29" t="str">
            <v>חייבים תשלומים לא מתוקצבים</v>
          </cell>
        </row>
        <row r="30">
          <cell r="B30" t="str">
            <v>גרעונות בתקציב הרגיל</v>
          </cell>
        </row>
        <row r="31">
          <cell r="B31" t="str">
            <v>גרעון לראשית השנה</v>
          </cell>
        </row>
        <row r="32">
          <cell r="B32" t="str">
            <v>סכום להקטנת הגרעון</v>
          </cell>
        </row>
        <row r="33">
          <cell r="B33" t="str">
            <v>גרעון בתקופת הדו"ח</v>
          </cell>
        </row>
        <row r="34">
          <cell r="B34" t="str">
            <v>גרעונות סופיים בתב"רים</v>
          </cell>
        </row>
        <row r="35">
          <cell r="B35" t="str">
            <v>גרעונות זמניים בתב"רים</v>
          </cell>
        </row>
        <row r="36">
          <cell r="B36" t="str">
            <v>עודפים זמניים בתב"רים</v>
          </cell>
        </row>
        <row r="37">
          <cell r="B37" t="str">
            <v>משיכות יתר והלוואות</v>
          </cell>
        </row>
        <row r="38">
          <cell r="B38" t="str">
            <v xml:space="preserve">קרן לעבודות פיתוח </v>
          </cell>
        </row>
        <row r="39">
          <cell r="B39" t="str">
            <v>עודפים סופיים בתב"רים</v>
          </cell>
        </row>
        <row r="40">
          <cell r="B40" t="str">
            <v>עובדים ומוסדות שכר</v>
          </cell>
        </row>
        <row r="41">
          <cell r="B41" t="str">
            <v>ספקים וזכאים</v>
          </cell>
        </row>
        <row r="42">
          <cell r="B42" t="str">
            <v>עודף זמני בתב"רים</v>
          </cell>
        </row>
        <row r="43">
          <cell r="B43" t="str">
            <v>גרעון זמני בתב"רים</v>
          </cell>
        </row>
        <row r="44">
          <cell r="B44" t="str">
            <v>ארנונה מראש/הכנסות מראש</v>
          </cell>
        </row>
      </sheetData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2000</v>
          </cell>
        </row>
      </sheetData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"/>
      <sheetName val="תקבולים-תברים"/>
      <sheetName val="דוח גביה"/>
      <sheetName val="טופס 6   "/>
      <sheetName val="טופס 7"/>
      <sheetName val="בדיקות לוגיות"/>
      <sheetName val="בירורים "/>
      <sheetName val="משתני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6">
          <cell r="A106">
            <v>1</v>
          </cell>
          <cell r="B106" t="str">
            <v>61 מינהל כללי</v>
          </cell>
          <cell r="C106">
            <v>0</v>
          </cell>
          <cell r="D106">
            <v>0</v>
          </cell>
          <cell r="E106">
            <v>24</v>
          </cell>
          <cell r="F106">
            <v>0</v>
          </cell>
          <cell r="G106">
            <v>-23</v>
          </cell>
          <cell r="H106">
            <v>0</v>
          </cell>
          <cell r="I106">
            <v>1</v>
          </cell>
          <cell r="J106">
            <v>0</v>
          </cell>
          <cell r="K106">
            <v>1</v>
          </cell>
          <cell r="L106">
            <v>-1</v>
          </cell>
        </row>
        <row r="107">
          <cell r="A107">
            <v>1</v>
          </cell>
          <cell r="B107" t="str">
            <v>62  מינהל כספי</v>
          </cell>
          <cell r="C107">
            <v>100</v>
          </cell>
          <cell r="D107">
            <v>100</v>
          </cell>
          <cell r="E107">
            <v>110</v>
          </cell>
          <cell r="F107">
            <v>0</v>
          </cell>
          <cell r="G107">
            <v>0</v>
          </cell>
          <cell r="H107">
            <v>100</v>
          </cell>
          <cell r="I107">
            <v>110</v>
          </cell>
          <cell r="J107">
            <v>0</v>
          </cell>
          <cell r="K107">
            <v>10</v>
          </cell>
          <cell r="L107">
            <v>-10</v>
          </cell>
        </row>
        <row r="108">
          <cell r="A108">
            <v>1</v>
          </cell>
          <cell r="B108" t="str">
            <v>71 תברואה</v>
          </cell>
          <cell r="C108">
            <v>730</v>
          </cell>
          <cell r="D108">
            <v>746</v>
          </cell>
          <cell r="E108">
            <v>850</v>
          </cell>
          <cell r="F108">
            <v>35</v>
          </cell>
          <cell r="G108">
            <v>44</v>
          </cell>
          <cell r="H108">
            <v>781</v>
          </cell>
          <cell r="I108">
            <v>894</v>
          </cell>
          <cell r="J108">
            <v>0</v>
          </cell>
          <cell r="K108">
            <v>113</v>
          </cell>
          <cell r="L108">
            <v>-113</v>
          </cell>
        </row>
        <row r="109">
          <cell r="A109">
            <v>2</v>
          </cell>
          <cell r="B109" t="str">
            <v xml:space="preserve">72  שמירה וביטחון </v>
          </cell>
          <cell r="C109">
            <v>40</v>
          </cell>
          <cell r="D109">
            <v>0</v>
          </cell>
          <cell r="E109">
            <v>24</v>
          </cell>
          <cell r="F109">
            <v>180</v>
          </cell>
          <cell r="G109">
            <v>276</v>
          </cell>
          <cell r="H109">
            <v>180</v>
          </cell>
          <cell r="I109">
            <v>300</v>
          </cell>
          <cell r="J109">
            <v>0</v>
          </cell>
          <cell r="K109">
            <v>120</v>
          </cell>
          <cell r="L109">
            <v>-120</v>
          </cell>
        </row>
        <row r="110">
          <cell r="A110">
            <v>24</v>
          </cell>
          <cell r="B110" t="str">
            <v>74 נכסים ציבורים</v>
          </cell>
          <cell r="C110">
            <v>31124</v>
          </cell>
          <cell r="D110">
            <v>29657</v>
          </cell>
          <cell r="E110">
            <v>32894</v>
          </cell>
          <cell r="F110">
            <v>2466</v>
          </cell>
          <cell r="G110">
            <v>2303</v>
          </cell>
          <cell r="H110">
            <v>32123</v>
          </cell>
          <cell r="I110">
            <v>35197</v>
          </cell>
          <cell r="J110">
            <v>669</v>
          </cell>
          <cell r="K110">
            <v>3743</v>
          </cell>
          <cell r="L110">
            <v>-3074</v>
          </cell>
        </row>
        <row r="111">
          <cell r="A111">
            <v>10</v>
          </cell>
          <cell r="B111" t="str">
            <v>81 חינוך</v>
          </cell>
          <cell r="C111">
            <v>23475</v>
          </cell>
          <cell r="D111">
            <v>21882</v>
          </cell>
          <cell r="E111">
            <v>24044</v>
          </cell>
          <cell r="F111">
            <v>1182</v>
          </cell>
          <cell r="G111">
            <v>978</v>
          </cell>
          <cell r="H111">
            <v>23064</v>
          </cell>
          <cell r="I111">
            <v>25022</v>
          </cell>
          <cell r="J111">
            <v>81</v>
          </cell>
          <cell r="K111">
            <v>2039</v>
          </cell>
          <cell r="L111">
            <v>-1958</v>
          </cell>
        </row>
        <row r="112">
          <cell r="A112">
            <v>8</v>
          </cell>
          <cell r="B112" t="str">
            <v>תרבות  82</v>
          </cell>
          <cell r="C112">
            <v>29728</v>
          </cell>
          <cell r="D112">
            <v>23083</v>
          </cell>
          <cell r="E112">
            <v>23309</v>
          </cell>
          <cell r="F112">
            <v>1117</v>
          </cell>
          <cell r="G112">
            <v>1235</v>
          </cell>
          <cell r="H112">
            <v>24200</v>
          </cell>
          <cell r="I112">
            <v>24544</v>
          </cell>
          <cell r="J112">
            <v>532</v>
          </cell>
          <cell r="K112">
            <v>876</v>
          </cell>
          <cell r="L112">
            <v>-344</v>
          </cell>
        </row>
        <row r="113">
          <cell r="A113">
            <v>2</v>
          </cell>
          <cell r="B113" t="str">
            <v>83  בריאות</v>
          </cell>
          <cell r="C113">
            <v>1353</v>
          </cell>
          <cell r="D113">
            <v>1094</v>
          </cell>
          <cell r="E113">
            <v>1746</v>
          </cell>
          <cell r="F113">
            <v>235</v>
          </cell>
          <cell r="G113">
            <v>155</v>
          </cell>
          <cell r="H113">
            <v>1329</v>
          </cell>
          <cell r="I113">
            <v>1901</v>
          </cell>
          <cell r="J113">
            <v>0</v>
          </cell>
          <cell r="K113">
            <v>572</v>
          </cell>
          <cell r="L113">
            <v>-572</v>
          </cell>
        </row>
        <row r="114">
          <cell r="A114">
            <v>2</v>
          </cell>
          <cell r="B114" t="str">
            <v>רווחה 84</v>
          </cell>
          <cell r="C114">
            <v>2351</v>
          </cell>
          <cell r="D114">
            <v>991</v>
          </cell>
          <cell r="E114">
            <v>1307</v>
          </cell>
          <cell r="F114">
            <v>226</v>
          </cell>
          <cell r="G114">
            <v>226</v>
          </cell>
          <cell r="H114">
            <v>1217</v>
          </cell>
          <cell r="I114">
            <v>1533</v>
          </cell>
          <cell r="J114">
            <v>0</v>
          </cell>
          <cell r="K114">
            <v>316</v>
          </cell>
          <cell r="L114">
            <v>-316</v>
          </cell>
        </row>
        <row r="115">
          <cell r="A115">
            <v>2</v>
          </cell>
          <cell r="B115" t="str">
            <v>91 מיים</v>
          </cell>
          <cell r="C115">
            <v>8800</v>
          </cell>
          <cell r="D115">
            <v>12142</v>
          </cell>
          <cell r="E115">
            <v>13471</v>
          </cell>
          <cell r="F115">
            <v>748</v>
          </cell>
          <cell r="G115">
            <v>1002</v>
          </cell>
          <cell r="H115">
            <v>12890</v>
          </cell>
          <cell r="I115">
            <v>14473</v>
          </cell>
          <cell r="J115">
            <v>0</v>
          </cell>
          <cell r="K115">
            <v>1583</v>
          </cell>
          <cell r="L115">
            <v>-1583</v>
          </cell>
        </row>
        <row r="116">
          <cell r="A116">
            <v>1</v>
          </cell>
          <cell r="B116" t="str">
            <v>97 ביוב</v>
          </cell>
          <cell r="C116">
            <v>10600</v>
          </cell>
          <cell r="D116">
            <v>7979</v>
          </cell>
          <cell r="E116">
            <v>8260</v>
          </cell>
          <cell r="F116">
            <v>1677</v>
          </cell>
          <cell r="G116">
            <v>1396</v>
          </cell>
          <cell r="H116">
            <v>9656</v>
          </cell>
          <cell r="I116">
            <v>9656</v>
          </cell>
          <cell r="J116">
            <v>0</v>
          </cell>
          <cell r="K116">
            <v>0</v>
          </cell>
          <cell r="L116">
            <v>0</v>
          </cell>
        </row>
        <row r="117">
          <cell r="A117">
            <v>1</v>
          </cell>
          <cell r="B117" t="str">
            <v>כיסוי גרעון 99</v>
          </cell>
          <cell r="C117">
            <v>3000</v>
          </cell>
          <cell r="D117">
            <v>0</v>
          </cell>
          <cell r="E117">
            <v>0</v>
          </cell>
          <cell r="F117">
            <v>3000</v>
          </cell>
          <cell r="G117">
            <v>3000</v>
          </cell>
          <cell r="H117">
            <v>3000</v>
          </cell>
          <cell r="I117">
            <v>3000</v>
          </cell>
          <cell r="J117">
            <v>0</v>
          </cell>
          <cell r="K117">
            <v>0</v>
          </cell>
          <cell r="L117">
            <v>0</v>
          </cell>
        </row>
        <row r="118">
          <cell r="A118">
            <v>55</v>
          </cell>
          <cell r="C118">
            <v>111301</v>
          </cell>
          <cell r="D118">
            <v>97674</v>
          </cell>
          <cell r="E118">
            <v>106039</v>
          </cell>
          <cell r="F118">
            <v>10866</v>
          </cell>
          <cell r="G118">
            <v>10592</v>
          </cell>
          <cell r="H118">
            <v>108540</v>
          </cell>
          <cell r="I118">
            <v>116631</v>
          </cell>
          <cell r="J118">
            <v>1282</v>
          </cell>
          <cell r="K118">
            <v>9373</v>
          </cell>
          <cell r="L118">
            <v>-8091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אזן"/>
      <sheetName val="מאזן+פקודות "/>
      <sheetName val="תמצית תקציב"/>
      <sheetName val="תמצית תקציב +פקודות"/>
      <sheetName val="פ. נוספות"/>
      <sheetName val="ריכוז תקבולים תברים "/>
      <sheetName val="תברים"/>
      <sheetName val="פירוט תברים"/>
      <sheetName val="דוח גביה"/>
      <sheetName val="תעריף ארנונה"/>
      <sheetName val="שכר ומשרות"/>
      <sheetName val="ביצוע לפי רבעון "/>
      <sheetName val="משתנים"/>
      <sheetName val="ני&quot;ע"/>
      <sheetName val="ני&quot;ע גבי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ארנונה כללית</v>
          </cell>
        </row>
        <row r="3">
          <cell r="B3" t="str">
            <v>הכנסות ממכירת מים</v>
          </cell>
        </row>
        <row r="4">
          <cell r="B4" t="str">
            <v>עצמיות חינוך</v>
          </cell>
        </row>
        <row r="5">
          <cell r="B5" t="str">
            <v>עצמיות רווחה</v>
          </cell>
        </row>
        <row r="6">
          <cell r="B6" t="str">
            <v>עצמיות אחר</v>
          </cell>
        </row>
        <row r="7">
          <cell r="B7" t="str">
            <v>תקבולים ממשרד החינוך</v>
          </cell>
        </row>
        <row r="8">
          <cell r="B8" t="str">
            <v>תקבולים ממשרד הרווחה</v>
          </cell>
        </row>
        <row r="9">
          <cell r="B9" t="str">
            <v>תקבולים ממשלתיים אחרים</v>
          </cell>
        </row>
        <row r="10">
          <cell r="B10" t="str">
            <v>מענק כללי לאיזון</v>
          </cell>
        </row>
        <row r="11">
          <cell r="B11" t="str">
            <v>מענקים מיועדים</v>
          </cell>
        </row>
        <row r="12">
          <cell r="B12" t="str">
            <v>תקבולים אחרים</v>
          </cell>
        </row>
        <row r="13">
          <cell r="B13" t="str">
            <v>כיסוי ממקורות הרשות בשנים הבאות</v>
          </cell>
        </row>
        <row r="14">
          <cell r="B14" t="str">
            <v>מענק לכיסוי גרעון מצטבר</v>
          </cell>
        </row>
        <row r="15">
          <cell r="B15" t="str">
            <v>הנחות בארנונה (הכנסות)</v>
          </cell>
        </row>
        <row r="16">
          <cell r="B16" t="str">
            <v>הוצאות שכר כללי</v>
          </cell>
        </row>
        <row r="17">
          <cell r="B17" t="str">
            <v>פעולות כלליות</v>
          </cell>
        </row>
        <row r="18">
          <cell r="B18" t="str">
            <v>הוצאות רכישת מים</v>
          </cell>
        </row>
        <row r="19">
          <cell r="B19" t="str">
            <v>שכר עובדי חינוך</v>
          </cell>
        </row>
        <row r="20">
          <cell r="B20" t="str">
            <v>פעולות חינוך</v>
          </cell>
        </row>
        <row r="21">
          <cell r="B21" t="str">
            <v>שכר עובדי רווחה</v>
          </cell>
        </row>
        <row r="22">
          <cell r="B22" t="str">
            <v>פעולות רווחה</v>
          </cell>
        </row>
        <row r="23">
          <cell r="B23" t="str">
            <v>סה"כ רווחה</v>
          </cell>
        </row>
        <row r="24">
          <cell r="B24" t="str">
            <v>פרעון מלוות מים וביוב</v>
          </cell>
        </row>
        <row r="25">
          <cell r="B25" t="str">
            <v>פרעון מלוות אחרות</v>
          </cell>
        </row>
        <row r="26">
          <cell r="B26" t="str">
            <v>סה"כ פרעון מלוות</v>
          </cell>
        </row>
        <row r="27">
          <cell r="B27" t="str">
            <v>הוצאות מימון</v>
          </cell>
        </row>
        <row r="28">
          <cell r="B28" t="str">
            <v>העברות והוצאות חד פעמיות</v>
          </cell>
        </row>
        <row r="29">
          <cell r="B29" t="str">
            <v>העברה לכיסוי גרעון מצטבר</v>
          </cell>
        </row>
        <row r="30">
          <cell r="B30" t="str">
            <v>הנחות בארנונה (הוצאות)</v>
          </cell>
        </row>
        <row r="31">
          <cell r="B31" t="str">
            <v>נכסים נזילים: קופה ובנקים</v>
          </cell>
        </row>
        <row r="32">
          <cell r="B32" t="str">
            <v>הכנסות מתוקצבות שטרם התקבלו</v>
          </cell>
        </row>
        <row r="33">
          <cell r="B33" t="str">
            <v>חייבים - תשלומים לא מתוקצבים</v>
          </cell>
        </row>
        <row r="34">
          <cell r="B34" t="str">
            <v>השקעות מיועדות לכסוי קרן לעבודות פיתוח</v>
          </cell>
        </row>
        <row r="35">
          <cell r="B35" t="str">
            <v>השקעות במימון קרנות מתוקצבות</v>
          </cell>
        </row>
        <row r="36">
          <cell r="B36" t="str">
            <v>גרעון לראשית השנה</v>
          </cell>
        </row>
        <row r="37">
          <cell r="B37" t="str">
            <v>סכום שהתקבל להקטנת הגרעון (במינוס) (1)</v>
          </cell>
        </row>
        <row r="38">
          <cell r="B38" t="str">
            <v>גרעון (עודף) שוטף בתקופת הדוח</v>
          </cell>
        </row>
        <row r="39">
          <cell r="B39" t="str">
            <v>גרעונות סופיים בתב"רים</v>
          </cell>
        </row>
        <row r="40">
          <cell r="B40" t="str">
            <v>סכום שהתקבל להקטנת הגרעון הסופי בתבר"ים (במינוס) (2)</v>
          </cell>
        </row>
        <row r="41">
          <cell r="B41" t="str">
            <v>גרעונות מימון זמניים</v>
          </cell>
        </row>
        <row r="42">
          <cell r="B42" t="str">
            <v>עודפי מימון זמניים</v>
          </cell>
        </row>
        <row r="43">
          <cell r="B43" t="str">
            <v>בנקים: משיכות יתר והלוואות</v>
          </cell>
        </row>
        <row r="44">
          <cell r="B44" t="str">
            <v>משרדי ממשלה</v>
          </cell>
        </row>
        <row r="45">
          <cell r="B45" t="str">
            <v>מוסדות שכר - הוצאות מתוקצבות שטרם שולמו</v>
          </cell>
        </row>
        <row r="46">
          <cell r="B46" t="str">
            <v>ספקים וזכאים (*) - הוצאות מתוקצבות שטרם שולמו</v>
          </cell>
        </row>
        <row r="47">
          <cell r="B47" t="str">
            <v>פקדונות, הכנסות מראש ואחרים</v>
          </cell>
        </row>
        <row r="48">
          <cell r="B48" t="str">
            <v>קרנות בלתי מתוקצבות (3)</v>
          </cell>
        </row>
        <row r="49">
          <cell r="B49" t="str">
            <v>קרנות מתוקצבות</v>
          </cell>
        </row>
        <row r="50">
          <cell r="B50" t="str">
            <v>עודף לראשית השנה</v>
          </cell>
        </row>
        <row r="51">
          <cell r="B51" t="str">
            <v>עודף (גרעון) בתקופת הדוח</v>
          </cell>
        </row>
        <row r="52">
          <cell r="B52" t="str">
            <v>העברת עודפי שנים קודמות לתקציב הרגיל  (במינוס)</v>
          </cell>
        </row>
        <row r="53">
          <cell r="B53" t="str">
            <v>עודפים זמניים</v>
          </cell>
        </row>
        <row r="54">
          <cell r="B54" t="str">
            <v>גרעונות  זמניים</v>
          </cell>
        </row>
      </sheetData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>
        <row r="1">
          <cell r="J1" t="str">
            <v>דף 27</v>
          </cell>
        </row>
      </sheetData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"/>
      <sheetName val="דוח גביה"/>
      <sheetName val="טופס 6   "/>
      <sheetName val="טופס 7"/>
      <sheetName val="ביצוע לפי רבעון"/>
      <sheetName val="משתנים"/>
      <sheetName val="בדיקות לוגיות"/>
      <sheetName val="תקבולים-תברים"/>
      <sheetName val="ברורים"/>
      <sheetName val="גיליון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 xml:space="preserve">ארנונה כללית </v>
          </cell>
        </row>
        <row r="2">
          <cell r="B2" t="str">
            <v>מפעל המים</v>
          </cell>
        </row>
        <row r="3">
          <cell r="B3" t="str">
            <v>יתר עצמיות</v>
          </cell>
        </row>
        <row r="4">
          <cell r="B4" t="str">
            <v>תקבולים ממשרד החינוך</v>
          </cell>
        </row>
        <row r="5">
          <cell r="B5" t="str">
            <v>תקבולים ממשרד הרווחה</v>
          </cell>
        </row>
        <row r="6">
          <cell r="B6" t="str">
            <v>מענק כללי לאיזון</v>
          </cell>
        </row>
        <row r="7">
          <cell r="B7" t="str">
            <v>מענק רזרבה</v>
          </cell>
        </row>
        <row r="8">
          <cell r="B8" t="str">
            <v>מענק מיוחד</v>
          </cell>
        </row>
        <row r="9">
          <cell r="B9" t="str">
            <v>מענק מיועד</v>
          </cell>
        </row>
        <row r="10">
          <cell r="B10" t="str">
            <v>תקבולים ממשלתיים אחרים</v>
          </cell>
        </row>
        <row r="11">
          <cell r="B11" t="str">
            <v>הנחות ארנונה</v>
          </cell>
        </row>
        <row r="12">
          <cell r="B12" t="str">
            <v>הלוואות לאיזון</v>
          </cell>
        </row>
        <row r="13">
          <cell r="B13" t="str">
            <v>מקרנות לאיזון התקציב</v>
          </cell>
        </row>
        <row r="14">
          <cell r="B14" t="str">
            <v>מענק לכיסוי גרעון</v>
          </cell>
        </row>
        <row r="15">
          <cell r="B15" t="str">
            <v>שכר כללי</v>
          </cell>
        </row>
        <row r="16">
          <cell r="B16" t="str">
            <v>פעולות כלליות</v>
          </cell>
        </row>
        <row r="17">
          <cell r="B17" t="str">
            <v>מפעל המים/הוצאות</v>
          </cell>
        </row>
        <row r="18">
          <cell r="B18" t="str">
            <v>שכר עובדי חינוך</v>
          </cell>
        </row>
        <row r="19">
          <cell r="B19" t="str">
            <v>פעולות חינוך</v>
          </cell>
        </row>
        <row r="20">
          <cell r="B20" t="str">
            <v>שכר עובדי רווחה</v>
          </cell>
        </row>
        <row r="21">
          <cell r="B21" t="str">
            <v>פעולות רווחה</v>
          </cell>
        </row>
        <row r="22">
          <cell r="B22" t="str">
            <v>פרעון מלוות</v>
          </cell>
        </row>
        <row r="23">
          <cell r="B23" t="str">
            <v>הוצאות מימון</v>
          </cell>
        </row>
        <row r="24">
          <cell r="B24" t="str">
            <v>הוצאות בגין פרישה</v>
          </cell>
        </row>
        <row r="25">
          <cell r="B25" t="str">
            <v>הנחות ארנונה/הוצאה</v>
          </cell>
        </row>
        <row r="26">
          <cell r="B26" t="str">
            <v>הוצאה לכיסוי גרעון</v>
          </cell>
        </row>
        <row r="27">
          <cell r="B27" t="str">
            <v>קופה ובנקים</v>
          </cell>
        </row>
        <row r="28">
          <cell r="B28" t="str">
            <v>הכנסות מתוקצבות שטרם נתקבלו</v>
          </cell>
        </row>
        <row r="29">
          <cell r="B29" t="str">
            <v>חייבים תשלומים לא מתוקצבים</v>
          </cell>
        </row>
        <row r="30">
          <cell r="B30" t="str">
            <v>גרעונות בתקציב הרגיל</v>
          </cell>
        </row>
        <row r="31">
          <cell r="B31" t="str">
            <v>גרעון לראשית השנה</v>
          </cell>
        </row>
        <row r="32">
          <cell r="B32" t="str">
            <v>סכום להקטנת הגרעון</v>
          </cell>
        </row>
        <row r="33">
          <cell r="B33" t="str">
            <v>גרעון בתקופת הדו"ח</v>
          </cell>
        </row>
        <row r="34">
          <cell r="B34" t="str">
            <v>גרעונות סופיים בתב"רים</v>
          </cell>
        </row>
        <row r="35">
          <cell r="B35" t="str">
            <v>גרעונות זמניים בתב"רים</v>
          </cell>
        </row>
        <row r="36">
          <cell r="B36" t="str">
            <v>עודפים זמניים בתב"רים</v>
          </cell>
        </row>
        <row r="37">
          <cell r="B37" t="str">
            <v>משיכות יתר והלוואות</v>
          </cell>
        </row>
        <row r="38">
          <cell r="B38" t="str">
            <v xml:space="preserve">קרן לעבודות פיתוח </v>
          </cell>
        </row>
        <row r="39">
          <cell r="B39" t="str">
            <v>עודפים סופיים בתב"רים</v>
          </cell>
        </row>
        <row r="40">
          <cell r="B40" t="str">
            <v>עובדים ומוסדות שכר</v>
          </cell>
        </row>
        <row r="41">
          <cell r="B41" t="str">
            <v>ספקים וזכאים</v>
          </cell>
        </row>
        <row r="42">
          <cell r="B42" t="str">
            <v>עודף זמני בתב"רים</v>
          </cell>
        </row>
        <row r="43">
          <cell r="B43" t="str">
            <v>גרעון זמני בתב"רים</v>
          </cell>
        </row>
        <row r="44">
          <cell r="B44" t="str">
            <v>ארנונה מראש/הכנסות מראש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/>
      <sheetData sheetId="19">
        <row r="2">
          <cell r="F2">
            <v>-5427137.9100000001</v>
          </cell>
        </row>
        <row r="3">
          <cell r="F3">
            <v>-71237.37</v>
          </cell>
        </row>
        <row r="4">
          <cell r="F4">
            <v>-296428.90000000002</v>
          </cell>
        </row>
        <row r="5">
          <cell r="F5">
            <v>0</v>
          </cell>
        </row>
        <row r="6">
          <cell r="F6">
            <v>-505000</v>
          </cell>
        </row>
        <row r="7">
          <cell r="F7">
            <v>0</v>
          </cell>
        </row>
        <row r="8">
          <cell r="F8">
            <v>-141127.44</v>
          </cell>
        </row>
        <row r="9">
          <cell r="F9">
            <v>-1046993</v>
          </cell>
        </row>
        <row r="10">
          <cell r="F10">
            <v>-5351675</v>
          </cell>
        </row>
        <row r="11">
          <cell r="F11">
            <v>-957541</v>
          </cell>
        </row>
        <row r="12">
          <cell r="F12">
            <v>-230000</v>
          </cell>
        </row>
        <row r="13">
          <cell r="F13">
            <v>0</v>
          </cell>
        </row>
        <row r="14">
          <cell r="F14">
            <v>-6761</v>
          </cell>
        </row>
        <row r="15">
          <cell r="F15">
            <v>-27720</v>
          </cell>
        </row>
        <row r="16">
          <cell r="F16">
            <v>-772378.55</v>
          </cell>
        </row>
        <row r="17">
          <cell r="F17">
            <v>-251833.8</v>
          </cell>
        </row>
        <row r="18">
          <cell r="F18">
            <v>-59468.52</v>
          </cell>
        </row>
        <row r="19">
          <cell r="F19">
            <v>-10300</v>
          </cell>
        </row>
        <row r="20">
          <cell r="F20">
            <v>-143283</v>
          </cell>
        </row>
        <row r="21">
          <cell r="F21">
            <v>-147339.5</v>
          </cell>
        </row>
        <row r="22">
          <cell r="F22">
            <v>0</v>
          </cell>
        </row>
        <row r="23">
          <cell r="F23">
            <v>-320786.24</v>
          </cell>
        </row>
        <row r="24">
          <cell r="F24">
            <v>-151794.39000000001</v>
          </cell>
        </row>
        <row r="25">
          <cell r="F25">
            <v>-33597</v>
          </cell>
        </row>
        <row r="26">
          <cell r="F26">
            <v>-37583.5</v>
          </cell>
        </row>
        <row r="27">
          <cell r="F27">
            <v>-31596.6</v>
          </cell>
        </row>
        <row r="28">
          <cell r="F28">
            <v>-633.79999999999995</v>
          </cell>
        </row>
        <row r="29">
          <cell r="F29">
            <v>-4038</v>
          </cell>
        </row>
        <row r="30">
          <cell r="F30">
            <v>-24693.1</v>
          </cell>
        </row>
        <row r="31">
          <cell r="F31">
            <v>-17160.7</v>
          </cell>
        </row>
        <row r="32">
          <cell r="F32">
            <v>-32383.35</v>
          </cell>
        </row>
        <row r="33">
          <cell r="F33">
            <v>-11161.71</v>
          </cell>
        </row>
        <row r="34">
          <cell r="F34">
            <v>-21344.82</v>
          </cell>
        </row>
        <row r="35">
          <cell r="F35">
            <v>-3739.5</v>
          </cell>
        </row>
        <row r="36">
          <cell r="F36">
            <v>-1089566.2</v>
          </cell>
        </row>
        <row r="37">
          <cell r="F37">
            <v>-387103.86</v>
          </cell>
        </row>
        <row r="38">
          <cell r="F38">
            <v>-471977.87</v>
          </cell>
        </row>
        <row r="39">
          <cell r="F39">
            <v>0</v>
          </cell>
        </row>
        <row r="40">
          <cell r="F40">
            <v>-460345.67</v>
          </cell>
        </row>
        <row r="41">
          <cell r="F41">
            <v>-93641.54</v>
          </cell>
        </row>
        <row r="42">
          <cell r="F42">
            <v>-141516</v>
          </cell>
        </row>
        <row r="43">
          <cell r="F43">
            <v>-27543.05</v>
          </cell>
        </row>
        <row r="44">
          <cell r="F44">
            <v>-6330.35</v>
          </cell>
        </row>
        <row r="45">
          <cell r="F45">
            <v>-1329.58</v>
          </cell>
        </row>
        <row r="46">
          <cell r="F46">
            <v>0</v>
          </cell>
        </row>
        <row r="47">
          <cell r="F47">
            <v>-4500</v>
          </cell>
        </row>
        <row r="48">
          <cell r="F48">
            <v>0</v>
          </cell>
        </row>
        <row r="49">
          <cell r="F49">
            <v>-122905</v>
          </cell>
        </row>
        <row r="50">
          <cell r="F50">
            <v>-30049</v>
          </cell>
        </row>
        <row r="51">
          <cell r="F51">
            <v>-11081.44</v>
          </cell>
        </row>
        <row r="52">
          <cell r="F52">
            <v>-705827.82</v>
          </cell>
        </row>
        <row r="53">
          <cell r="F53">
            <v>-17894</v>
          </cell>
        </row>
        <row r="54">
          <cell r="F54">
            <v>-157878.48000000001</v>
          </cell>
        </row>
        <row r="55">
          <cell r="F55">
            <v>-15414</v>
          </cell>
        </row>
        <row r="56">
          <cell r="F56">
            <v>-356660.72</v>
          </cell>
        </row>
        <row r="57">
          <cell r="F57">
            <v>-77791.58</v>
          </cell>
        </row>
        <row r="58">
          <cell r="F58">
            <v>-8500</v>
          </cell>
        </row>
        <row r="59">
          <cell r="F59">
            <v>-3874.6</v>
          </cell>
        </row>
        <row r="60">
          <cell r="F60">
            <v>-8000</v>
          </cell>
        </row>
        <row r="61">
          <cell r="F61">
            <v>0</v>
          </cell>
        </row>
        <row r="62">
          <cell r="F62">
            <v>-16522</v>
          </cell>
        </row>
        <row r="63">
          <cell r="F63">
            <v>-816964.37</v>
          </cell>
        </row>
        <row r="64">
          <cell r="F64">
            <v>-10904</v>
          </cell>
        </row>
        <row r="65">
          <cell r="F65">
            <v>-12360</v>
          </cell>
        </row>
        <row r="66">
          <cell r="F66">
            <v>-311796.31</v>
          </cell>
        </row>
        <row r="67">
          <cell r="F67">
            <v>-147828.64000000001</v>
          </cell>
        </row>
        <row r="68">
          <cell r="F68">
            <v>-166353.37</v>
          </cell>
        </row>
        <row r="69">
          <cell r="F69">
            <v>-1213400.7</v>
          </cell>
        </row>
        <row r="70">
          <cell r="F70">
            <v>-34088</v>
          </cell>
        </row>
        <row r="71">
          <cell r="F71">
            <v>-2497.6999999999998</v>
          </cell>
        </row>
        <row r="72">
          <cell r="F72">
            <v>-36718.910000000003</v>
          </cell>
        </row>
        <row r="73">
          <cell r="F73">
            <v>-888000.4</v>
          </cell>
        </row>
        <row r="74">
          <cell r="F74">
            <v>-86347.199999999997</v>
          </cell>
        </row>
        <row r="75">
          <cell r="F75">
            <v>-41146.5</v>
          </cell>
        </row>
        <row r="76">
          <cell r="F76">
            <v>-16554.599999999999</v>
          </cell>
        </row>
        <row r="77">
          <cell r="F77">
            <v>-32000</v>
          </cell>
        </row>
        <row r="78">
          <cell r="F78">
            <v>-306022.77</v>
          </cell>
        </row>
        <row r="79">
          <cell r="F79">
            <v>-69516.5</v>
          </cell>
        </row>
        <row r="80">
          <cell r="F80">
            <v>-210060</v>
          </cell>
        </row>
        <row r="81">
          <cell r="F81">
            <v>-29379</v>
          </cell>
        </row>
        <row r="82">
          <cell r="F82">
            <v>-134805</v>
          </cell>
        </row>
        <row r="83">
          <cell r="F83">
            <v>-1056</v>
          </cell>
        </row>
        <row r="84">
          <cell r="F84">
            <v>-3360</v>
          </cell>
        </row>
        <row r="85">
          <cell r="F85">
            <v>-9700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-5250</v>
          </cell>
        </row>
        <row r="89">
          <cell r="F89">
            <v>-1773.09</v>
          </cell>
        </row>
        <row r="90">
          <cell r="F90">
            <v>-48104</v>
          </cell>
        </row>
        <row r="91">
          <cell r="F91">
            <v>-13328</v>
          </cell>
        </row>
        <row r="92">
          <cell r="F92">
            <v>-78791</v>
          </cell>
        </row>
        <row r="93">
          <cell r="F93">
            <v>-44155</v>
          </cell>
        </row>
        <row r="94">
          <cell r="F94">
            <v>-47378</v>
          </cell>
        </row>
        <row r="95">
          <cell r="F95">
            <v>-1571.11</v>
          </cell>
        </row>
        <row r="96">
          <cell r="F96">
            <v>-13419</v>
          </cell>
        </row>
        <row r="97">
          <cell r="F97">
            <v>-24060</v>
          </cell>
        </row>
        <row r="98">
          <cell r="F98">
            <v>-23410</v>
          </cell>
        </row>
        <row r="99">
          <cell r="F99">
            <v>0</v>
          </cell>
        </row>
        <row r="100">
          <cell r="F100">
            <v>-138215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-7080</v>
          </cell>
        </row>
        <row r="104">
          <cell r="F104">
            <v>0</v>
          </cell>
        </row>
        <row r="105">
          <cell r="F105">
            <v>-2589</v>
          </cell>
        </row>
        <row r="106">
          <cell r="F106">
            <v>-1440</v>
          </cell>
        </row>
        <row r="107">
          <cell r="F107">
            <v>-20493</v>
          </cell>
        </row>
        <row r="108">
          <cell r="F108">
            <v>12112</v>
          </cell>
        </row>
        <row r="109">
          <cell r="F109">
            <v>0</v>
          </cell>
        </row>
        <row r="110">
          <cell r="F110">
            <v>-27443</v>
          </cell>
        </row>
        <row r="111">
          <cell r="F111">
            <v>-2400</v>
          </cell>
        </row>
        <row r="112">
          <cell r="F112">
            <v>-35219</v>
          </cell>
        </row>
        <row r="113">
          <cell r="F113">
            <v>-7000</v>
          </cell>
        </row>
        <row r="114">
          <cell r="F114">
            <v>-5000</v>
          </cell>
        </row>
        <row r="115">
          <cell r="F115">
            <v>0</v>
          </cell>
        </row>
        <row r="116">
          <cell r="F116">
            <v>-1520982.97</v>
          </cell>
        </row>
        <row r="117">
          <cell r="F117">
            <v>0</v>
          </cell>
        </row>
        <row r="118">
          <cell r="F118">
            <v>-22006.7</v>
          </cell>
        </row>
        <row r="119">
          <cell r="F119">
            <v>-9374.67</v>
          </cell>
        </row>
        <row r="120">
          <cell r="F120">
            <v>-2015.1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465707.6</v>
          </cell>
        </row>
        <row r="124">
          <cell r="F124">
            <v>149071.4</v>
          </cell>
        </row>
        <row r="125">
          <cell r="F125">
            <v>192205.3</v>
          </cell>
        </row>
        <row r="126">
          <cell r="F126">
            <v>483.45</v>
          </cell>
        </row>
        <row r="127">
          <cell r="F127">
            <v>8388.57</v>
          </cell>
        </row>
        <row r="128">
          <cell r="F128">
            <v>34522.75</v>
          </cell>
        </row>
        <row r="129">
          <cell r="F129">
            <v>13430.57</v>
          </cell>
        </row>
        <row r="130">
          <cell r="F130">
            <v>31446.560000000001</v>
          </cell>
        </row>
        <row r="131">
          <cell r="F131">
            <v>2670.4</v>
          </cell>
        </row>
        <row r="132">
          <cell r="F132">
            <v>89434.2</v>
          </cell>
        </row>
        <row r="133">
          <cell r="F133">
            <v>1951.6</v>
          </cell>
        </row>
        <row r="134">
          <cell r="F134">
            <v>611008.5</v>
          </cell>
        </row>
        <row r="135">
          <cell r="F135">
            <v>128824</v>
          </cell>
        </row>
        <row r="136">
          <cell r="F136">
            <v>21766.97</v>
          </cell>
        </row>
        <row r="137">
          <cell r="F137">
            <v>71748.84</v>
          </cell>
        </row>
        <row r="138">
          <cell r="F138">
            <v>10380.290000000001</v>
          </cell>
        </row>
        <row r="139">
          <cell r="F139">
            <v>58854.37</v>
          </cell>
        </row>
        <row r="140">
          <cell r="F140">
            <v>58709.9</v>
          </cell>
        </row>
        <row r="141">
          <cell r="F141">
            <v>31996.92</v>
          </cell>
        </row>
        <row r="142">
          <cell r="F142">
            <v>440.7</v>
          </cell>
        </row>
        <row r="143">
          <cell r="F143">
            <v>129559.31</v>
          </cell>
        </row>
        <row r="144">
          <cell r="F144">
            <v>15230.45</v>
          </cell>
        </row>
        <row r="145">
          <cell r="F145">
            <v>85954.8</v>
          </cell>
        </row>
        <row r="146">
          <cell r="F146">
            <v>151379.07</v>
          </cell>
        </row>
        <row r="147">
          <cell r="F147">
            <v>836184.3</v>
          </cell>
        </row>
        <row r="148">
          <cell r="F148">
            <v>227407.6</v>
          </cell>
        </row>
        <row r="149">
          <cell r="F149">
            <v>15491.97</v>
          </cell>
        </row>
        <row r="150">
          <cell r="F150">
            <v>2909.06</v>
          </cell>
        </row>
        <row r="151">
          <cell r="F151">
            <v>8257.15</v>
          </cell>
        </row>
        <row r="152">
          <cell r="F152">
            <v>53117.05</v>
          </cell>
        </row>
        <row r="153">
          <cell r="F153">
            <v>12494.92</v>
          </cell>
        </row>
        <row r="154">
          <cell r="F154">
            <v>75293.75</v>
          </cell>
        </row>
        <row r="155">
          <cell r="F155">
            <v>73034.2</v>
          </cell>
        </row>
        <row r="156">
          <cell r="F156">
            <v>20285.990000000002</v>
          </cell>
        </row>
        <row r="157">
          <cell r="F157">
            <v>21533.4</v>
          </cell>
        </row>
        <row r="158">
          <cell r="F158">
            <v>134187.72</v>
          </cell>
        </row>
        <row r="159">
          <cell r="F159">
            <v>244871.14</v>
          </cell>
        </row>
        <row r="160">
          <cell r="F160">
            <v>50317.36</v>
          </cell>
        </row>
        <row r="161">
          <cell r="F161">
            <v>9017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980911.7</v>
          </cell>
        </row>
        <row r="165">
          <cell r="F165">
            <v>125304.12</v>
          </cell>
        </row>
        <row r="166">
          <cell r="F166">
            <v>767793.68</v>
          </cell>
        </row>
        <row r="167">
          <cell r="F167">
            <v>56075.3</v>
          </cell>
        </row>
        <row r="168">
          <cell r="F168">
            <v>29169.47</v>
          </cell>
        </row>
        <row r="169">
          <cell r="F169">
            <v>27289.87</v>
          </cell>
        </row>
        <row r="170">
          <cell r="F170">
            <v>32304</v>
          </cell>
        </row>
        <row r="171">
          <cell r="F171">
            <v>657712.79</v>
          </cell>
        </row>
        <row r="172">
          <cell r="F172">
            <v>266310.45</v>
          </cell>
        </row>
        <row r="173">
          <cell r="F173">
            <v>117098.7</v>
          </cell>
        </row>
        <row r="174">
          <cell r="F174">
            <v>7686.5</v>
          </cell>
        </row>
        <row r="175">
          <cell r="F175">
            <v>40423.39</v>
          </cell>
        </row>
        <row r="176">
          <cell r="F176">
            <v>26283.34</v>
          </cell>
        </row>
        <row r="177">
          <cell r="F177">
            <v>201555.64</v>
          </cell>
        </row>
        <row r="178">
          <cell r="F178">
            <v>14046.34</v>
          </cell>
        </row>
        <row r="179">
          <cell r="F179">
            <v>34615.61</v>
          </cell>
        </row>
        <row r="180">
          <cell r="F180">
            <v>10954.84</v>
          </cell>
        </row>
        <row r="181">
          <cell r="F181">
            <v>22410.74</v>
          </cell>
        </row>
        <row r="182">
          <cell r="F182">
            <v>49655.95</v>
          </cell>
        </row>
        <row r="183">
          <cell r="F183">
            <v>81043.87</v>
          </cell>
        </row>
        <row r="184">
          <cell r="F184">
            <v>23230.36</v>
          </cell>
        </row>
        <row r="185">
          <cell r="F185">
            <v>748826.68</v>
          </cell>
        </row>
        <row r="186">
          <cell r="F186">
            <v>304716.87</v>
          </cell>
        </row>
        <row r="187">
          <cell r="F187">
            <v>26385.11</v>
          </cell>
        </row>
        <row r="188">
          <cell r="F188">
            <v>19529</v>
          </cell>
        </row>
        <row r="189">
          <cell r="F189">
            <v>54167</v>
          </cell>
        </row>
        <row r="190">
          <cell r="F190">
            <v>9221</v>
          </cell>
        </row>
        <row r="191">
          <cell r="F191">
            <v>229454.81</v>
          </cell>
        </row>
        <row r="192">
          <cell r="F192">
            <v>8932.33</v>
          </cell>
        </row>
        <row r="193">
          <cell r="F193">
            <v>1977</v>
          </cell>
        </row>
        <row r="194">
          <cell r="F194">
            <v>26706.99</v>
          </cell>
        </row>
        <row r="195">
          <cell r="F195">
            <v>34524.400000000001</v>
          </cell>
        </row>
        <row r="196">
          <cell r="F196">
            <v>73201.66</v>
          </cell>
        </row>
        <row r="197">
          <cell r="F197">
            <v>0</v>
          </cell>
        </row>
        <row r="198">
          <cell r="F198">
            <v>92293.1</v>
          </cell>
        </row>
        <row r="199">
          <cell r="F199">
            <v>209661.2</v>
          </cell>
        </row>
        <row r="200">
          <cell r="F200">
            <v>175324.3</v>
          </cell>
        </row>
        <row r="201">
          <cell r="F201">
            <v>122934.6</v>
          </cell>
        </row>
        <row r="202">
          <cell r="F202">
            <v>0</v>
          </cell>
        </row>
        <row r="203">
          <cell r="F203">
            <v>10321.58</v>
          </cell>
        </row>
        <row r="204">
          <cell r="F204">
            <v>457909.2</v>
          </cell>
        </row>
        <row r="205">
          <cell r="F205">
            <v>225548.1</v>
          </cell>
        </row>
        <row r="206">
          <cell r="F206">
            <v>81018.59</v>
          </cell>
        </row>
        <row r="207">
          <cell r="F207">
            <v>20537.02</v>
          </cell>
        </row>
        <row r="208">
          <cell r="F208">
            <v>6770</v>
          </cell>
        </row>
        <row r="209">
          <cell r="F209">
            <v>36106.980000000003</v>
          </cell>
        </row>
        <row r="210">
          <cell r="F210">
            <v>207583.14</v>
          </cell>
        </row>
        <row r="211">
          <cell r="F211">
            <v>0</v>
          </cell>
        </row>
        <row r="212">
          <cell r="F212">
            <v>66555.429999999993</v>
          </cell>
        </row>
        <row r="213">
          <cell r="F213">
            <v>23950.6</v>
          </cell>
        </row>
        <row r="214">
          <cell r="F214">
            <v>59339.56</v>
          </cell>
        </row>
        <row r="215">
          <cell r="F215">
            <v>10801.35</v>
          </cell>
        </row>
        <row r="216">
          <cell r="F216">
            <v>294995</v>
          </cell>
        </row>
        <row r="217">
          <cell r="F217">
            <v>30668.799999999999</v>
          </cell>
        </row>
        <row r="218">
          <cell r="F218">
            <v>2607</v>
          </cell>
        </row>
        <row r="219">
          <cell r="F219">
            <v>46365.42</v>
          </cell>
        </row>
        <row r="220">
          <cell r="F220">
            <v>196267.6</v>
          </cell>
        </row>
        <row r="221">
          <cell r="F221">
            <v>182082.27</v>
          </cell>
        </row>
        <row r="222">
          <cell r="F222">
            <v>34078.199999999997</v>
          </cell>
        </row>
        <row r="223">
          <cell r="F223">
            <v>237611.8</v>
          </cell>
        </row>
        <row r="224">
          <cell r="F224">
            <v>18140</v>
          </cell>
        </row>
        <row r="225">
          <cell r="F225">
            <v>129593.81</v>
          </cell>
        </row>
        <row r="226">
          <cell r="F226">
            <v>6787.5</v>
          </cell>
        </row>
        <row r="227">
          <cell r="F227">
            <v>12636</v>
          </cell>
        </row>
        <row r="228">
          <cell r="F228">
            <v>66416.160000000003</v>
          </cell>
        </row>
        <row r="229">
          <cell r="F229">
            <v>85056.6</v>
          </cell>
        </row>
        <row r="230">
          <cell r="F230">
            <v>14398.99</v>
          </cell>
        </row>
        <row r="231">
          <cell r="F231">
            <v>494874.2</v>
          </cell>
        </row>
        <row r="232">
          <cell r="F232">
            <v>3039.2</v>
          </cell>
        </row>
        <row r="233">
          <cell r="F233">
            <v>17864.41</v>
          </cell>
        </row>
        <row r="234">
          <cell r="F234">
            <v>4088.22</v>
          </cell>
        </row>
        <row r="235">
          <cell r="F235">
            <v>365</v>
          </cell>
        </row>
        <row r="236">
          <cell r="F236">
            <v>1942</v>
          </cell>
        </row>
        <row r="237">
          <cell r="F237">
            <v>1727.3</v>
          </cell>
        </row>
        <row r="238">
          <cell r="F238">
            <v>19007.330000000002</v>
          </cell>
        </row>
        <row r="239">
          <cell r="F239">
            <v>7495.16</v>
          </cell>
        </row>
        <row r="240">
          <cell r="F240">
            <v>0</v>
          </cell>
        </row>
        <row r="241">
          <cell r="F241">
            <v>579073</v>
          </cell>
        </row>
        <row r="242">
          <cell r="F242">
            <v>30803.599999999999</v>
          </cell>
        </row>
        <row r="243">
          <cell r="F243">
            <v>136898.29999999999</v>
          </cell>
        </row>
        <row r="244">
          <cell r="F244">
            <v>46163</v>
          </cell>
        </row>
        <row r="245">
          <cell r="F245">
            <v>17671.3</v>
          </cell>
        </row>
        <row r="246">
          <cell r="F246">
            <v>5593.6</v>
          </cell>
        </row>
        <row r="247">
          <cell r="F247">
            <v>27487.67</v>
          </cell>
        </row>
        <row r="248">
          <cell r="F248">
            <v>3817.9</v>
          </cell>
        </row>
        <row r="249">
          <cell r="F249">
            <v>3500</v>
          </cell>
        </row>
        <row r="250">
          <cell r="F250">
            <v>4211</v>
          </cell>
        </row>
        <row r="251">
          <cell r="F251">
            <v>12016.29</v>
          </cell>
        </row>
        <row r="252">
          <cell r="F252">
            <v>71609.81</v>
          </cell>
        </row>
        <row r="253">
          <cell r="F253">
            <v>42353.11</v>
          </cell>
        </row>
        <row r="254">
          <cell r="F254">
            <v>19737.66</v>
          </cell>
        </row>
        <row r="255">
          <cell r="F255">
            <v>32800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23500</v>
          </cell>
        </row>
        <row r="259">
          <cell r="F259">
            <v>27040</v>
          </cell>
        </row>
        <row r="260">
          <cell r="F260">
            <v>519900.66</v>
          </cell>
        </row>
        <row r="261">
          <cell r="F261">
            <v>428675.2</v>
          </cell>
        </row>
        <row r="262">
          <cell r="F262">
            <v>7392.8</v>
          </cell>
        </row>
        <row r="263">
          <cell r="F263">
            <v>5342.97</v>
          </cell>
        </row>
        <row r="264">
          <cell r="F264">
            <v>11336.05</v>
          </cell>
        </row>
        <row r="265">
          <cell r="F265">
            <v>1076</v>
          </cell>
        </row>
        <row r="266">
          <cell r="F266">
            <v>3688.97</v>
          </cell>
        </row>
        <row r="267">
          <cell r="F267">
            <v>0</v>
          </cell>
        </row>
        <row r="268">
          <cell r="F268">
            <v>400</v>
          </cell>
        </row>
        <row r="269">
          <cell r="F269">
            <v>5119.97</v>
          </cell>
        </row>
        <row r="270">
          <cell r="F270">
            <v>13825.16</v>
          </cell>
        </row>
        <row r="271">
          <cell r="F271">
            <v>4364.29</v>
          </cell>
        </row>
        <row r="272">
          <cell r="F272">
            <v>17403.82</v>
          </cell>
        </row>
        <row r="273">
          <cell r="F273">
            <v>80368</v>
          </cell>
        </row>
        <row r="274">
          <cell r="F274">
            <v>205649.8</v>
          </cell>
        </row>
        <row r="275">
          <cell r="F275">
            <v>233153.39</v>
          </cell>
        </row>
        <row r="276">
          <cell r="F276">
            <v>39399.599999999999</v>
          </cell>
        </row>
        <row r="277">
          <cell r="F277">
            <v>110104.24</v>
          </cell>
        </row>
        <row r="278">
          <cell r="F278">
            <v>329313.09999999998</v>
          </cell>
        </row>
        <row r="279">
          <cell r="F279">
            <v>129807.8</v>
          </cell>
        </row>
        <row r="280">
          <cell r="F280">
            <v>19221.400000000001</v>
          </cell>
        </row>
        <row r="281">
          <cell r="F281">
            <v>190685.5</v>
          </cell>
        </row>
        <row r="282">
          <cell r="F282">
            <v>0</v>
          </cell>
        </row>
        <row r="283">
          <cell r="F283">
            <v>5122.3</v>
          </cell>
        </row>
        <row r="284">
          <cell r="F284">
            <v>54898.83</v>
          </cell>
        </row>
        <row r="285">
          <cell r="F285">
            <v>14539</v>
          </cell>
        </row>
        <row r="286">
          <cell r="F286">
            <v>36182.339999999997</v>
          </cell>
        </row>
        <row r="287">
          <cell r="F287">
            <v>19796.400000000001</v>
          </cell>
        </row>
        <row r="288">
          <cell r="F288">
            <v>42568.9</v>
          </cell>
        </row>
        <row r="289">
          <cell r="F289">
            <v>45304.14</v>
          </cell>
        </row>
        <row r="290">
          <cell r="F290">
            <v>0</v>
          </cell>
        </row>
        <row r="291">
          <cell r="F291">
            <v>7239.99</v>
          </cell>
        </row>
        <row r="292">
          <cell r="F292">
            <v>5626.63</v>
          </cell>
        </row>
        <row r="293">
          <cell r="F293">
            <v>90657.07</v>
          </cell>
        </row>
        <row r="294">
          <cell r="F294">
            <v>164262.67000000001</v>
          </cell>
        </row>
        <row r="295">
          <cell r="F295">
            <v>82511.899999999994</v>
          </cell>
        </row>
        <row r="296">
          <cell r="F296">
            <v>40596.18</v>
          </cell>
        </row>
        <row r="297">
          <cell r="F297">
            <v>63433.3</v>
          </cell>
        </row>
        <row r="298">
          <cell r="F298">
            <v>40917.43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303662.3</v>
          </cell>
        </row>
        <row r="302">
          <cell r="F302">
            <v>13739.4</v>
          </cell>
        </row>
        <row r="303">
          <cell r="F303">
            <v>174760.49</v>
          </cell>
        </row>
        <row r="304">
          <cell r="F304">
            <v>9.9999999999965894E-2</v>
          </cell>
        </row>
        <row r="305">
          <cell r="F305">
            <v>47777.5</v>
          </cell>
        </row>
        <row r="306">
          <cell r="F306">
            <v>32420.02</v>
          </cell>
        </row>
        <row r="307">
          <cell r="F307">
            <v>357875</v>
          </cell>
        </row>
        <row r="308">
          <cell r="F308">
            <v>19303.900000000001</v>
          </cell>
        </row>
        <row r="309">
          <cell r="F309">
            <v>0</v>
          </cell>
        </row>
        <row r="310">
          <cell r="F310">
            <v>78362.47</v>
          </cell>
        </row>
        <row r="311">
          <cell r="F311">
            <v>8968.4</v>
          </cell>
        </row>
        <row r="312">
          <cell r="F312">
            <v>40168.36</v>
          </cell>
        </row>
        <row r="313">
          <cell r="F313">
            <v>6186.38</v>
          </cell>
        </row>
        <row r="314">
          <cell r="F314">
            <v>35546.5</v>
          </cell>
        </row>
        <row r="315">
          <cell r="F315">
            <v>8973.25</v>
          </cell>
        </row>
        <row r="316">
          <cell r="F316">
            <v>512</v>
          </cell>
        </row>
        <row r="317">
          <cell r="F317">
            <v>0</v>
          </cell>
        </row>
        <row r="318">
          <cell r="F318">
            <v>58695.59</v>
          </cell>
        </row>
        <row r="319">
          <cell r="F319">
            <v>42956.94</v>
          </cell>
        </row>
        <row r="320">
          <cell r="F320">
            <v>192448.16</v>
          </cell>
        </row>
        <row r="321">
          <cell r="F321">
            <v>74450.66</v>
          </cell>
        </row>
        <row r="322">
          <cell r="F322">
            <v>29662.080000000002</v>
          </cell>
        </row>
        <row r="323">
          <cell r="F323">
            <v>0</v>
          </cell>
        </row>
        <row r="324">
          <cell r="F324">
            <v>17588.61</v>
          </cell>
        </row>
        <row r="325">
          <cell r="F325">
            <v>241256.6</v>
          </cell>
        </row>
        <row r="326">
          <cell r="F326">
            <v>123055.1</v>
          </cell>
        </row>
        <row r="327">
          <cell r="F327">
            <v>53179</v>
          </cell>
        </row>
        <row r="328">
          <cell r="F328">
            <v>1455892.27</v>
          </cell>
        </row>
        <row r="329">
          <cell r="F329">
            <v>0</v>
          </cell>
        </row>
        <row r="330">
          <cell r="F330">
            <v>39915.83</v>
          </cell>
        </row>
        <row r="331">
          <cell r="F331">
            <v>278108</v>
          </cell>
        </row>
        <row r="332">
          <cell r="F332">
            <v>167929.9</v>
          </cell>
        </row>
        <row r="333">
          <cell r="F333">
            <v>65753.100000000006</v>
          </cell>
        </row>
        <row r="334">
          <cell r="F334">
            <v>21647.599999999999</v>
          </cell>
        </row>
        <row r="335">
          <cell r="F335">
            <v>12728.56</v>
          </cell>
        </row>
        <row r="336">
          <cell r="F336">
            <v>17029.900000000001</v>
          </cell>
        </row>
        <row r="337">
          <cell r="F337">
            <v>382957.05</v>
          </cell>
        </row>
        <row r="338">
          <cell r="F338">
            <v>2619.6</v>
          </cell>
        </row>
        <row r="339">
          <cell r="F339">
            <v>40154.26</v>
          </cell>
        </row>
        <row r="340">
          <cell r="F340">
            <v>67798.759999999995</v>
          </cell>
        </row>
        <row r="341">
          <cell r="F341">
            <v>6470.45</v>
          </cell>
        </row>
        <row r="342">
          <cell r="F342">
            <v>29107.07</v>
          </cell>
        </row>
        <row r="343">
          <cell r="F343">
            <v>475727.84</v>
          </cell>
        </row>
        <row r="344">
          <cell r="F344">
            <v>65616.81</v>
          </cell>
        </row>
        <row r="345">
          <cell r="F345">
            <v>8949.77</v>
          </cell>
        </row>
        <row r="346">
          <cell r="F346">
            <v>66380</v>
          </cell>
        </row>
        <row r="347">
          <cell r="F347">
            <v>132409.4</v>
          </cell>
        </row>
        <row r="348">
          <cell r="F348">
            <v>81654.23</v>
          </cell>
        </row>
        <row r="349">
          <cell r="F349">
            <v>261152.12</v>
          </cell>
        </row>
        <row r="350">
          <cell r="F350">
            <v>35000</v>
          </cell>
        </row>
        <row r="351">
          <cell r="F351">
            <v>11135</v>
          </cell>
        </row>
        <row r="352">
          <cell r="F352">
            <v>35586.18</v>
          </cell>
        </row>
        <row r="353">
          <cell r="F353">
            <v>92983.2</v>
          </cell>
        </row>
        <row r="354">
          <cell r="F354">
            <v>251850.3</v>
          </cell>
        </row>
        <row r="355">
          <cell r="F355">
            <v>225713.02</v>
          </cell>
        </row>
        <row r="356">
          <cell r="F356">
            <v>197000</v>
          </cell>
        </row>
        <row r="357">
          <cell r="F357">
            <v>92200.9</v>
          </cell>
        </row>
        <row r="358">
          <cell r="F358">
            <v>121517.4</v>
          </cell>
        </row>
        <row r="359">
          <cell r="F359">
            <v>63900.03</v>
          </cell>
        </row>
        <row r="360">
          <cell r="F360">
            <v>57513.85</v>
          </cell>
        </row>
        <row r="361">
          <cell r="F361">
            <v>11220</v>
          </cell>
        </row>
        <row r="362">
          <cell r="F362">
            <v>334946.90000000002</v>
          </cell>
        </row>
        <row r="363">
          <cell r="F363">
            <v>18333.96</v>
          </cell>
        </row>
        <row r="364">
          <cell r="F364">
            <v>10115</v>
          </cell>
        </row>
        <row r="365">
          <cell r="F365">
            <v>0</v>
          </cell>
        </row>
        <row r="366">
          <cell r="F366">
            <v>14780</v>
          </cell>
        </row>
        <row r="367">
          <cell r="F367">
            <v>9414</v>
          </cell>
        </row>
        <row r="368">
          <cell r="F368">
            <v>146599</v>
          </cell>
        </row>
        <row r="369">
          <cell r="F369">
            <v>20371</v>
          </cell>
        </row>
        <row r="370">
          <cell r="F370">
            <v>54349.9</v>
          </cell>
        </row>
        <row r="371">
          <cell r="F371">
            <v>47160.59</v>
          </cell>
        </row>
        <row r="372">
          <cell r="F372">
            <v>36160.980000000003</v>
          </cell>
        </row>
        <row r="373">
          <cell r="F373">
            <v>196521</v>
          </cell>
        </row>
        <row r="374">
          <cell r="F374">
            <v>0</v>
          </cell>
        </row>
        <row r="375">
          <cell r="F375">
            <v>7080</v>
          </cell>
        </row>
        <row r="376">
          <cell r="F376">
            <v>0</v>
          </cell>
        </row>
        <row r="377">
          <cell r="F377">
            <v>0</v>
          </cell>
        </row>
        <row r="378">
          <cell r="F378">
            <v>6564</v>
          </cell>
        </row>
        <row r="379">
          <cell r="F379">
            <v>-18815</v>
          </cell>
        </row>
        <row r="380">
          <cell r="F380">
            <v>0</v>
          </cell>
        </row>
        <row r="381">
          <cell r="F381">
            <v>560</v>
          </cell>
        </row>
        <row r="382">
          <cell r="F382">
            <v>21845</v>
          </cell>
        </row>
        <row r="383">
          <cell r="F383">
            <v>9731</v>
          </cell>
        </row>
        <row r="384">
          <cell r="F384">
            <v>250000</v>
          </cell>
        </row>
        <row r="385">
          <cell r="F385">
            <v>0</v>
          </cell>
        </row>
        <row r="386">
          <cell r="F386">
            <v>29177.15</v>
          </cell>
        </row>
        <row r="387">
          <cell r="F387">
            <v>15786</v>
          </cell>
        </row>
        <row r="388">
          <cell r="F388">
            <v>73325.88</v>
          </cell>
        </row>
        <row r="389">
          <cell r="F389">
            <v>192619.3</v>
          </cell>
        </row>
        <row r="390">
          <cell r="F390">
            <v>1474</v>
          </cell>
        </row>
        <row r="391">
          <cell r="F391">
            <v>13099.92</v>
          </cell>
        </row>
        <row r="392">
          <cell r="F392">
            <v>1550.14</v>
          </cell>
        </row>
        <row r="393">
          <cell r="F393">
            <v>60000</v>
          </cell>
        </row>
        <row r="394">
          <cell r="F394">
            <v>0</v>
          </cell>
        </row>
        <row r="395">
          <cell r="F395">
            <v>0</v>
          </cell>
        </row>
        <row r="396">
          <cell r="F396">
            <v>970323</v>
          </cell>
        </row>
        <row r="397">
          <cell r="F397">
            <v>0</v>
          </cell>
        </row>
        <row r="398">
          <cell r="F398">
            <v>4974.3500000000004</v>
          </cell>
        </row>
        <row r="399">
          <cell r="F399">
            <v>63869.82</v>
          </cell>
        </row>
        <row r="400">
          <cell r="F400">
            <v>505000</v>
          </cell>
        </row>
        <row r="401">
          <cell r="F401">
            <v>0</v>
          </cell>
        </row>
        <row r="402">
          <cell r="F402">
            <v>544640.92000000004</v>
          </cell>
        </row>
        <row r="403">
          <cell r="F403">
            <v>916501.56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101066.07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211876.75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55000</v>
          </cell>
        </row>
        <row r="418">
          <cell r="F418">
            <v>0</v>
          </cell>
        </row>
        <row r="419">
          <cell r="F419">
            <v>-29916.669999999925</v>
          </cell>
        </row>
        <row r="420">
          <cell r="F420">
            <v>-4985</v>
          </cell>
        </row>
        <row r="421">
          <cell r="F421">
            <v>-7297.7899999999936</v>
          </cell>
        </row>
        <row r="422">
          <cell r="F422">
            <v>34520.400000000001</v>
          </cell>
        </row>
        <row r="423">
          <cell r="F423">
            <v>0</v>
          </cell>
        </row>
        <row r="424">
          <cell r="F424">
            <v>1407.64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25893.55</v>
          </cell>
        </row>
        <row r="428">
          <cell r="F428">
            <v>0</v>
          </cell>
        </row>
        <row r="429">
          <cell r="F429">
            <v>0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0</v>
          </cell>
        </row>
        <row r="433">
          <cell r="F433">
            <v>0</v>
          </cell>
        </row>
        <row r="434">
          <cell r="F434">
            <v>0</v>
          </cell>
        </row>
        <row r="435">
          <cell r="F435">
            <v>8898.5</v>
          </cell>
        </row>
        <row r="436">
          <cell r="F436">
            <v>0</v>
          </cell>
        </row>
        <row r="437">
          <cell r="F437">
            <v>15000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6216</v>
          </cell>
        </row>
        <row r="441">
          <cell r="F441">
            <v>14634.44</v>
          </cell>
        </row>
        <row r="442">
          <cell r="F442">
            <v>45000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6481.52</v>
          </cell>
        </row>
        <row r="446">
          <cell r="F446">
            <v>-6481.52</v>
          </cell>
        </row>
        <row r="447">
          <cell r="F447">
            <v>600</v>
          </cell>
        </row>
        <row r="448">
          <cell r="F448">
            <v>0</v>
          </cell>
        </row>
        <row r="449">
          <cell r="F449">
            <v>22.179999999701977</v>
          </cell>
        </row>
        <row r="450">
          <cell r="F450">
            <v>37582.399999999907</v>
          </cell>
        </row>
        <row r="451">
          <cell r="F451">
            <v>0</v>
          </cell>
        </row>
        <row r="452">
          <cell r="F452">
            <v>122.16000000014901</v>
          </cell>
        </row>
        <row r="453">
          <cell r="F453">
            <v>0</v>
          </cell>
        </row>
        <row r="454">
          <cell r="F454">
            <v>-19.139999999999418</v>
          </cell>
        </row>
        <row r="455">
          <cell r="F455">
            <v>3773.070000000007</v>
          </cell>
        </row>
        <row r="456">
          <cell r="F456">
            <v>0</v>
          </cell>
        </row>
        <row r="457">
          <cell r="F457">
            <v>548710.8900000006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-589004.14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-1697.5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-1803</v>
          </cell>
        </row>
        <row r="478">
          <cell r="F478">
            <v>-36320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-26939.419999999925</v>
          </cell>
        </row>
        <row r="482">
          <cell r="F482">
            <v>0</v>
          </cell>
        </row>
        <row r="483">
          <cell r="F483">
            <v>-203548.89</v>
          </cell>
        </row>
        <row r="484">
          <cell r="F484">
            <v>0</v>
          </cell>
        </row>
        <row r="485">
          <cell r="F485">
            <v>75889.05</v>
          </cell>
        </row>
        <row r="486">
          <cell r="F486">
            <v>-75889.05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-34415.39</v>
          </cell>
        </row>
        <row r="490">
          <cell r="F490">
            <v>-384309.10000000056</v>
          </cell>
        </row>
        <row r="491">
          <cell r="F491">
            <v>33351.53</v>
          </cell>
        </row>
        <row r="492">
          <cell r="F492">
            <v>238.01</v>
          </cell>
        </row>
        <row r="493">
          <cell r="F493">
            <v>0</v>
          </cell>
        </row>
        <row r="494">
          <cell r="F494">
            <v>-5541</v>
          </cell>
        </row>
        <row r="495">
          <cell r="F495">
            <v>0</v>
          </cell>
        </row>
        <row r="496">
          <cell r="F496">
            <v>-77902</v>
          </cell>
        </row>
        <row r="497">
          <cell r="F497">
            <v>0</v>
          </cell>
        </row>
        <row r="498">
          <cell r="F498">
            <v>-346543</v>
          </cell>
        </row>
        <row r="499">
          <cell r="F499">
            <v>-3792.2</v>
          </cell>
        </row>
        <row r="500">
          <cell r="F500">
            <v>-247.2</v>
          </cell>
        </row>
        <row r="501">
          <cell r="F501">
            <v>-63019.88</v>
          </cell>
        </row>
        <row r="502">
          <cell r="F502">
            <v>-3145.5</v>
          </cell>
        </row>
        <row r="503">
          <cell r="F503">
            <v>-672.90000000000146</v>
          </cell>
        </row>
        <row r="504">
          <cell r="F504">
            <v>-25495</v>
          </cell>
        </row>
        <row r="505">
          <cell r="F505">
            <v>-4396.1000000000058</v>
          </cell>
        </row>
        <row r="506">
          <cell r="F506">
            <v>-5847.3999999999942</v>
          </cell>
        </row>
        <row r="507">
          <cell r="F507">
            <v>-23.5</v>
          </cell>
        </row>
        <row r="508">
          <cell r="F508">
            <v>-295.10000000000002</v>
          </cell>
        </row>
        <row r="509">
          <cell r="F509">
            <v>-3500.3999999999942</v>
          </cell>
        </row>
        <row r="510">
          <cell r="F510">
            <v>-1391.3</v>
          </cell>
        </row>
        <row r="511">
          <cell r="F511">
            <v>-4025.820000000007</v>
          </cell>
        </row>
        <row r="512">
          <cell r="F512">
            <v>-75</v>
          </cell>
        </row>
        <row r="513">
          <cell r="F513">
            <v>0</v>
          </cell>
        </row>
        <row r="514">
          <cell r="F514">
            <v>-9471.7999999999993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-4488</v>
          </cell>
        </row>
        <row r="519">
          <cell r="F519">
            <v>0</v>
          </cell>
        </row>
        <row r="520">
          <cell r="F520">
            <v>-16370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-234</v>
          </cell>
        </row>
        <row r="524">
          <cell r="F524">
            <v>-123781</v>
          </cell>
        </row>
        <row r="525">
          <cell r="F525">
            <v>-1414.95</v>
          </cell>
        </row>
        <row r="526">
          <cell r="F526">
            <v>-5131</v>
          </cell>
        </row>
        <row r="527">
          <cell r="F527">
            <v>-1645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-4799</v>
          </cell>
        </row>
        <row r="534">
          <cell r="F534">
            <v>-8436</v>
          </cell>
        </row>
        <row r="535">
          <cell r="F535">
            <v>-2530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-3603.6</v>
          </cell>
        </row>
        <row r="539">
          <cell r="F539">
            <v>0</v>
          </cell>
        </row>
        <row r="540">
          <cell r="F540">
            <v>0</v>
          </cell>
        </row>
        <row r="541">
          <cell r="F541">
            <v>-4177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-11000</v>
          </cell>
        </row>
        <row r="545">
          <cell r="F545">
            <v>-11700</v>
          </cell>
        </row>
        <row r="546">
          <cell r="F546">
            <v>0</v>
          </cell>
        </row>
        <row r="547">
          <cell r="F547">
            <v>-385</v>
          </cell>
        </row>
        <row r="548">
          <cell r="F548">
            <v>-300</v>
          </cell>
        </row>
        <row r="549">
          <cell r="F549">
            <v>-29584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-30733.03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-1989</v>
          </cell>
        </row>
        <row r="561">
          <cell r="F561">
            <v>-6026</v>
          </cell>
        </row>
        <row r="562">
          <cell r="F562">
            <v>-19620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-4284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-3054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-5261</v>
          </cell>
        </row>
        <row r="582">
          <cell r="F582">
            <v>0</v>
          </cell>
        </row>
        <row r="583">
          <cell r="F583">
            <v>-3779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-626</v>
          </cell>
        </row>
        <row r="588">
          <cell r="F588">
            <v>-11571.3</v>
          </cell>
        </row>
        <row r="589">
          <cell r="F589">
            <v>-1821.22</v>
          </cell>
        </row>
        <row r="590">
          <cell r="F590">
            <v>6804</v>
          </cell>
        </row>
        <row r="591">
          <cell r="F591">
            <v>0</v>
          </cell>
        </row>
        <row r="592">
          <cell r="F592">
            <v>-3737</v>
          </cell>
        </row>
        <row r="593">
          <cell r="F593">
            <v>0</v>
          </cell>
        </row>
        <row r="594">
          <cell r="F594">
            <v>-6113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-219988.34</v>
          </cell>
        </row>
        <row r="598">
          <cell r="F598">
            <v>-138581.84</v>
          </cell>
        </row>
        <row r="599">
          <cell r="F599">
            <v>-31307</v>
          </cell>
        </row>
        <row r="600">
          <cell r="F600">
            <v>-3820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-14206</v>
          </cell>
        </row>
        <row r="604">
          <cell r="F604">
            <v>-201375.11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-10008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-7390</v>
          </cell>
        </row>
        <row r="612">
          <cell r="F612">
            <v>-9333</v>
          </cell>
        </row>
        <row r="613">
          <cell r="F613">
            <v>-21431.200000000001</v>
          </cell>
        </row>
        <row r="614">
          <cell r="F614">
            <v>-11693</v>
          </cell>
        </row>
        <row r="615">
          <cell r="F615">
            <v>-24549.62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-7833.1500000000233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-15000</v>
          </cell>
        </row>
        <row r="622">
          <cell r="F622">
            <v>-4247</v>
          </cell>
        </row>
        <row r="623">
          <cell r="F623">
            <v>0</v>
          </cell>
        </row>
        <row r="624">
          <cell r="F624">
            <v>-64321.70000000007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-44979</v>
          </cell>
        </row>
        <row r="628">
          <cell r="F628">
            <v>-291</v>
          </cell>
        </row>
        <row r="629">
          <cell r="F629">
            <v>0</v>
          </cell>
        </row>
        <row r="630">
          <cell r="F630">
            <v>-925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-3640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-17269.2</v>
          </cell>
        </row>
        <row r="637">
          <cell r="F637">
            <v>-483.18999999999505</v>
          </cell>
        </row>
        <row r="638">
          <cell r="F638">
            <v>-4111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-1600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-16320.24</v>
          </cell>
        </row>
        <row r="645">
          <cell r="F645">
            <v>-228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-12000</v>
          </cell>
        </row>
        <row r="650">
          <cell r="F650">
            <v>0</v>
          </cell>
        </row>
        <row r="651">
          <cell r="F651">
            <v>-675</v>
          </cell>
        </row>
        <row r="652">
          <cell r="F652">
            <v>-8771</v>
          </cell>
        </row>
        <row r="653">
          <cell r="F653">
            <v>-14546.49</v>
          </cell>
        </row>
        <row r="654">
          <cell r="F654">
            <v>0</v>
          </cell>
        </row>
        <row r="655">
          <cell r="F655">
            <v>45.649999999906868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-1250</v>
          </cell>
        </row>
        <row r="669">
          <cell r="F669">
            <v>-2106</v>
          </cell>
        </row>
        <row r="670">
          <cell r="F670">
            <v>0</v>
          </cell>
        </row>
        <row r="671">
          <cell r="F671">
            <v>0</v>
          </cell>
        </row>
        <row r="672">
          <cell r="F672">
            <v>-187.2</v>
          </cell>
        </row>
        <row r="673">
          <cell r="F673">
            <v>-855</v>
          </cell>
        </row>
        <row r="674">
          <cell r="F674">
            <v>-6987</v>
          </cell>
        </row>
        <row r="675">
          <cell r="F675">
            <v>0</v>
          </cell>
        </row>
        <row r="676">
          <cell r="F676">
            <v>-760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-1467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-187</v>
          </cell>
        </row>
        <row r="689">
          <cell r="F689">
            <v>-134</v>
          </cell>
        </row>
        <row r="690">
          <cell r="F690">
            <v>-62698.53</v>
          </cell>
        </row>
        <row r="691">
          <cell r="F691">
            <v>-55357</v>
          </cell>
        </row>
        <row r="692">
          <cell r="F692">
            <v>0</v>
          </cell>
        </row>
        <row r="693">
          <cell r="F693">
            <v>-115884.8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</row>
        <row r="703">
          <cell r="F703">
            <v>-976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-6192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-5419</v>
          </cell>
        </row>
        <row r="720">
          <cell r="F720">
            <v>0</v>
          </cell>
        </row>
        <row r="721">
          <cell r="F721">
            <v>-629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-23000</v>
          </cell>
        </row>
        <row r="725">
          <cell r="F725">
            <v>-5850</v>
          </cell>
        </row>
        <row r="726">
          <cell r="F726">
            <v>-3459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-4008.15</v>
          </cell>
        </row>
        <row r="732">
          <cell r="F732">
            <v>-2106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-2937</v>
          </cell>
        </row>
        <row r="736">
          <cell r="F736">
            <v>-1010</v>
          </cell>
        </row>
        <row r="737">
          <cell r="F737">
            <v>0</v>
          </cell>
        </row>
        <row r="738">
          <cell r="F738">
            <v>-12430.65</v>
          </cell>
        </row>
        <row r="739">
          <cell r="F739">
            <v>-2260</v>
          </cell>
        </row>
        <row r="740">
          <cell r="F740">
            <v>0</v>
          </cell>
        </row>
        <row r="741">
          <cell r="F741">
            <v>-10889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-772.2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-348.65000000000055</v>
          </cell>
        </row>
        <row r="753">
          <cell r="F753">
            <v>-2787.85</v>
          </cell>
        </row>
        <row r="754">
          <cell r="F754">
            <v>0</v>
          </cell>
        </row>
        <row r="755">
          <cell r="F755">
            <v>-9734.77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-702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-2829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-4454.7299999999996</v>
          </cell>
        </row>
        <row r="766">
          <cell r="F766">
            <v>-113477</v>
          </cell>
        </row>
        <row r="767">
          <cell r="F767">
            <v>-3880</v>
          </cell>
        </row>
        <row r="768">
          <cell r="F768">
            <v>0</v>
          </cell>
        </row>
        <row r="769">
          <cell r="F769">
            <v>-4700</v>
          </cell>
        </row>
        <row r="770">
          <cell r="F770">
            <v>0</v>
          </cell>
        </row>
        <row r="771">
          <cell r="F771">
            <v>-46269</v>
          </cell>
        </row>
        <row r="772">
          <cell r="F772">
            <v>-912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-50000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-374.4</v>
          </cell>
        </row>
        <row r="781">
          <cell r="F781">
            <v>-5600</v>
          </cell>
        </row>
        <row r="782">
          <cell r="F782">
            <v>-730</v>
          </cell>
        </row>
        <row r="783">
          <cell r="F783">
            <v>0</v>
          </cell>
        </row>
        <row r="784">
          <cell r="F784">
            <v>-3316.57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-878.68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300</v>
          </cell>
        </row>
        <row r="791">
          <cell r="F791">
            <v>2661.14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1000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21000</v>
          </cell>
        </row>
        <row r="801">
          <cell r="F801">
            <v>64951</v>
          </cell>
        </row>
        <row r="802">
          <cell r="F802">
            <v>708233.99</v>
          </cell>
        </row>
        <row r="803">
          <cell r="F803">
            <v>0</v>
          </cell>
        </row>
        <row r="804">
          <cell r="F804">
            <v>4851</v>
          </cell>
        </row>
        <row r="805">
          <cell r="F805">
            <v>2808</v>
          </cell>
        </row>
        <row r="806">
          <cell r="F806">
            <v>132</v>
          </cell>
        </row>
        <row r="807">
          <cell r="F807">
            <v>-20000</v>
          </cell>
        </row>
        <row r="808">
          <cell r="F808">
            <v>4139.8599999999997</v>
          </cell>
        </row>
        <row r="809">
          <cell r="F809">
            <v>311859.42</v>
          </cell>
        </row>
        <row r="810">
          <cell r="F810">
            <v>-43434.22</v>
          </cell>
        </row>
        <row r="811">
          <cell r="F811">
            <v>30504</v>
          </cell>
        </row>
        <row r="812">
          <cell r="F812">
            <v>-30504</v>
          </cell>
        </row>
        <row r="813">
          <cell r="F813">
            <v>-12708</v>
          </cell>
        </row>
        <row r="814">
          <cell r="F814">
            <v>1917381.58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-61948.17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-734264.21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-251324.21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-289634.86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-204310.66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-157500.31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-218400</v>
          </cell>
        </row>
        <row r="837">
          <cell r="F837">
            <v>0</v>
          </cell>
        </row>
        <row r="838">
          <cell r="F838">
            <v>0</v>
          </cell>
        </row>
      </sheetData>
      <sheetData sheetId="20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רא"/>
      <sheetName val="תוכן הענינים"/>
      <sheetName val="הגדרות כלליות"/>
      <sheetName val="בדיקות הצלבה"/>
      <sheetName val="תמצית מאזן"/>
      <sheetName val="תקציב רגיל"/>
      <sheetName val="תברים"/>
      <sheetName val="ריכוז תברים"/>
      <sheetName val="גבייה וחייבים"/>
      <sheetName val="ארנונה"/>
      <sheetName val="שכר ומשרות"/>
      <sheetName val="בעלי שכר גבוה"/>
      <sheetName val="הערות הרשות"/>
      <sheetName val="ביאורים 1, 2 א-ב ישן"/>
    </sheetNames>
    <sheetDataSet>
      <sheetData sheetId="0"/>
      <sheetData sheetId="1"/>
      <sheetData sheetId="2">
        <row r="2">
          <cell r="O2" t="str">
            <v>לתקופה: רבעון 1, שנת 2010</v>
          </cell>
        </row>
        <row r="9">
          <cell r="D9" t="str">
            <v>עיספיא</v>
          </cell>
        </row>
        <row r="11">
          <cell r="D11">
            <v>2010</v>
          </cell>
        </row>
        <row r="30">
          <cell r="G30" t="str">
            <v>מועצת הרשות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 1 אבני דרך"/>
      <sheetName val="תביעות תלויות"/>
      <sheetName val="נספח 2 חישוב הגרעון"/>
      <sheetName val="נספח 1 תקציב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>
        <row r="1">
          <cell r="S1" t="str">
            <v>מספר</v>
          </cell>
          <cell r="T1" t="str">
            <v>שם התב''ר</v>
          </cell>
          <cell r="U1" t="str">
            <v>סכום</v>
          </cell>
        </row>
        <row r="2">
          <cell r="S2" t="str">
            <v>&gt;0</v>
          </cell>
          <cell r="U2" t="str">
            <v>&lt;0</v>
          </cell>
        </row>
      </sheetData>
      <sheetData sheetId="21" refreshError="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/>
      <sheetData sheetId="19">
        <row r="2">
          <cell r="F2">
            <v>-5427137.9100000001</v>
          </cell>
        </row>
      </sheetData>
      <sheetData sheetId="20" refreshError="1">
        <row r="1">
          <cell r="S1" t="str">
            <v>מספר</v>
          </cell>
          <cell r="T1" t="str">
            <v>שם התב''ר</v>
          </cell>
          <cell r="U1" t="str">
            <v>סכום</v>
          </cell>
        </row>
        <row r="2">
          <cell r="S2" t="str">
            <v>&gt;0</v>
          </cell>
          <cell r="U2" t="str">
            <v>&lt;0</v>
          </cell>
        </row>
        <row r="3">
          <cell r="H3" t="str">
            <v>31 בדצמבר 2000</v>
          </cell>
        </row>
      </sheetData>
      <sheetData sheetId="21" refreshError="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נדקס"/>
      <sheetName val="מאזן"/>
      <sheetName val="מקורות ושימושים"/>
      <sheetName val="נספח 1"/>
      <sheetName val="באורים"/>
      <sheetName val="תקציב פרקים שנה קודמת"/>
      <sheetName val="תקציב פרקים"/>
      <sheetName val="תקציב סעיפים שנה קודמת"/>
      <sheetName val="תקציב סעיפים"/>
      <sheetName val="גרף1"/>
      <sheetName val="גרף2"/>
      <sheetName val="תבר 1"/>
      <sheetName val="תבר 2"/>
      <sheetName val="תקציב + תבר"/>
      <sheetName val="גביה"/>
      <sheetName val="פרוטים"/>
      <sheetName val="פרוטים_תבר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H3" t="str">
            <v>31 בדצמבר 1998</v>
          </cell>
        </row>
        <row r="5">
          <cell r="B5" t="str">
            <v>מועצה מקומית אורנית</v>
          </cell>
        </row>
      </sheetData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נדקס"/>
      <sheetName val="מאזן"/>
      <sheetName val="ריכוז תקבולים ותשלומים"/>
      <sheetName val="תבר 1"/>
      <sheetName val="תקציב + תבר"/>
      <sheetName val="באורים"/>
      <sheetName val="פרוטים"/>
      <sheetName val="פרוטים_תבר"/>
      <sheetName val="מקורות ושימושים"/>
      <sheetName val="נספח 1"/>
      <sheetName val="מצב בחייבים ארנונה והיטלים"/>
      <sheetName val="חשבון על בסיס ראשוני"/>
      <sheetName val="מצב החייבים והשתתפויות"/>
      <sheetName val="מצב חשבון החייבים"/>
      <sheetName val="דוח גביה"/>
      <sheetName val="מצב חשבון המלוות"/>
      <sheetName val="תקציב סעיפים א-ב"/>
      <sheetName val="תקציב סעיפים ג"/>
      <sheetName val="פרקים"/>
      <sheetName val="ביצוע התקציב רגיל"/>
      <sheetName val="הוצאות שכר"/>
      <sheetName val="התפלגות מרכיבי השכר"/>
      <sheetName val="תעריפי ארנונה"/>
      <sheetName val="תבר 2 "/>
      <sheetName val="תמיכות"/>
      <sheetName val="ריכוז עומס מילוות"/>
      <sheetName val="עומס מילוות"/>
      <sheetName val="data"/>
      <sheetName val="משתנים"/>
      <sheetName val="tempTabar"/>
      <sheetName val="המת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ופס1"/>
      <sheetName val="ט.1 +פקודות"/>
      <sheetName val="טופס2"/>
      <sheetName val="ט.2 +פקודות"/>
      <sheetName val="פ. נוספות"/>
      <sheetName val="טופס3 "/>
      <sheetName val="תברים "/>
      <sheetName val="דוח גביה"/>
      <sheetName val="טופס 6"/>
      <sheetName val="טופס 7"/>
      <sheetName val="שכר  גבוה "/>
      <sheetName val="שכר לפי דרוגים "/>
      <sheetName val="ביצוע לפי רבעון"/>
      <sheetName val="בדיקה לוגית"/>
      <sheetName val="בירורים"/>
      <sheetName val="דוחות 66"/>
      <sheetName val="משתנ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 xml:space="preserve">ארנונה כללית </v>
          </cell>
        </row>
        <row r="2">
          <cell r="B2" t="str">
            <v>אגרת מים</v>
          </cell>
        </row>
        <row r="3">
          <cell r="B3" t="str">
            <v>יתר עצמיות</v>
          </cell>
        </row>
        <row r="4">
          <cell r="B4" t="str">
            <v>תקבולים ממשרד החינוך</v>
          </cell>
        </row>
        <row r="5">
          <cell r="B5" t="str">
            <v>תקבולים ממשרד הרווחה</v>
          </cell>
        </row>
        <row r="6">
          <cell r="B6" t="str">
            <v>מענק כללי לאיזון</v>
          </cell>
        </row>
        <row r="7">
          <cell r="B7" t="str">
            <v>מענק מ.פנים אוסלו</v>
          </cell>
        </row>
        <row r="8">
          <cell r="B8" t="str">
            <v>מענק מיוחד -חד פעמי</v>
          </cell>
        </row>
        <row r="9">
          <cell r="B9" t="str">
            <v>מענק  פיצוי וואי</v>
          </cell>
        </row>
        <row r="10">
          <cell r="B10" t="str">
            <v>מענק  בגין פרישה</v>
          </cell>
        </row>
        <row r="11">
          <cell r="B11" t="str">
            <v>מענק רזרבה</v>
          </cell>
        </row>
        <row r="12">
          <cell r="B12" t="str">
            <v xml:space="preserve">מענק מיועד </v>
          </cell>
        </row>
        <row r="13">
          <cell r="B13" t="str">
            <v>תקבולים ממשלתיים אחרים</v>
          </cell>
        </row>
        <row r="14">
          <cell r="B14" t="str">
            <v>הנחות ארנונה</v>
          </cell>
        </row>
        <row r="15">
          <cell r="B15" t="str">
            <v>מענק לכיסוי גרעון</v>
          </cell>
        </row>
        <row r="16">
          <cell r="B16" t="str">
            <v>שכר כללי</v>
          </cell>
        </row>
        <row r="17">
          <cell r="B17" t="str">
            <v>פעולות כלליות</v>
          </cell>
        </row>
        <row r="18">
          <cell r="B18" t="str">
            <v>מפעל המים</v>
          </cell>
        </row>
        <row r="19">
          <cell r="B19" t="str">
            <v>שכר עובדי חינוך ותרבות</v>
          </cell>
        </row>
        <row r="20">
          <cell r="B20" t="str">
            <v>פעולות חינוך ותרבות</v>
          </cell>
        </row>
        <row r="21">
          <cell r="B21" t="str">
            <v>שכר עובדי רווחה</v>
          </cell>
        </row>
        <row r="22">
          <cell r="B22" t="str">
            <v>פעולות רווחה</v>
          </cell>
        </row>
        <row r="23">
          <cell r="B23" t="str">
            <v>פרעון מלוות</v>
          </cell>
        </row>
        <row r="24">
          <cell r="B24" t="str">
            <v>הוצאות מימון</v>
          </cell>
        </row>
        <row r="25">
          <cell r="B25" t="str">
            <v>הנחות ארנונה-הוצאה</v>
          </cell>
        </row>
        <row r="26">
          <cell r="B26" t="str">
            <v>הוצאה בגין פרישה</v>
          </cell>
        </row>
        <row r="27">
          <cell r="B27" t="str">
            <v>הוצאה לכיסוי גרעון</v>
          </cell>
        </row>
        <row r="28">
          <cell r="B28" t="str">
            <v>קופה ובנקים</v>
          </cell>
        </row>
        <row r="29">
          <cell r="B29" t="str">
            <v>הכנסות מתוקצבות  שטרם נתקבלו</v>
          </cell>
        </row>
        <row r="30">
          <cell r="B30" t="str">
            <v>חייבים תשלומים לא מתוקצבים</v>
          </cell>
        </row>
        <row r="31">
          <cell r="B31" t="str">
            <v>גרעונות בתקציב הרגיל</v>
          </cell>
        </row>
        <row r="32">
          <cell r="B32" t="str">
            <v>גרעון לראשית השנה</v>
          </cell>
        </row>
        <row r="33">
          <cell r="B33" t="str">
            <v>סכום להקטנת הגרעון</v>
          </cell>
        </row>
        <row r="34">
          <cell r="B34" t="str">
            <v>גרעון(עודף) בשנת הדוח</v>
          </cell>
        </row>
        <row r="35">
          <cell r="B35" t="str">
            <v>גרעונות  סופיים בתקציב הבלתי רגיל</v>
          </cell>
        </row>
        <row r="36">
          <cell r="B36" t="str">
            <v>גרעונות זמניים בתב"רים</v>
          </cell>
        </row>
        <row r="37">
          <cell r="B37" t="str">
            <v>עודפים זמניים בתב"רים</v>
          </cell>
        </row>
        <row r="38">
          <cell r="B38" t="str">
            <v>משיכות יתר והלוואות</v>
          </cell>
        </row>
        <row r="39">
          <cell r="B39" t="str">
            <v xml:space="preserve">קרן לעבודות פיתוח </v>
          </cell>
        </row>
        <row r="40">
          <cell r="B40" t="str">
            <v>עודף זמני בתב"רים</v>
          </cell>
        </row>
        <row r="41">
          <cell r="B41" t="str">
            <v>גרעון זמני בתב"רים</v>
          </cell>
        </row>
        <row r="42">
          <cell r="B42" t="str">
            <v>עובדים ומוסדות שכר</v>
          </cell>
        </row>
        <row r="43">
          <cell r="B43" t="str">
            <v>ספקים וזכאים</v>
          </cell>
        </row>
        <row r="44">
          <cell r="B44" t="str">
            <v>ארנונה מראש\ הכנסות מראש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ופס1"/>
      <sheetName val="טופס1 +פקודות"/>
      <sheetName val="טופס2"/>
      <sheetName val="טופס2 +פקודות"/>
      <sheetName val="פקודות נוספות"/>
      <sheetName val="טופס3"/>
      <sheetName val="תברים "/>
      <sheetName val="תקבולים-תברים"/>
      <sheetName val="דוח גביה"/>
      <sheetName val="טופס 6   "/>
      <sheetName val="שכר ומשרות"/>
      <sheetName val="ביצוע לפי רבעון"/>
      <sheetName val="ביצוע לפי רבעון (2)"/>
      <sheetName val="בדיקות לוגיות"/>
      <sheetName val="משתנ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0"/>
  <sheetViews>
    <sheetView rightToLeft="1" tabSelected="1" zoomScale="90" zoomScaleNormal="90" workbookViewId="0">
      <pane xSplit="2" ySplit="9" topLeftCell="C207" activePane="bottomRight" state="frozen"/>
      <selection pane="topRight" activeCell="C1" sqref="C1"/>
      <selection pane="bottomLeft" activeCell="A10" sqref="A10"/>
      <selection pane="bottomRight" activeCell="K9" sqref="K9"/>
    </sheetView>
  </sheetViews>
  <sheetFormatPr defaultColWidth="8" defaultRowHeight="15"/>
  <cols>
    <col min="1" max="1" width="15.42578125" style="1" customWidth="1"/>
    <col min="2" max="2" width="32.140625" style="1" customWidth="1"/>
    <col min="3" max="3" width="10.42578125" style="1" customWidth="1"/>
    <col min="4" max="4" width="10.140625" style="1" customWidth="1"/>
    <col min="5" max="5" width="10.7109375" style="1" hidden="1" customWidth="1"/>
    <col min="6" max="6" width="11.42578125" style="1" customWidth="1"/>
    <col min="7" max="7" width="10.140625" style="1" customWidth="1"/>
    <col min="8" max="10" width="12.5703125" style="1" customWidth="1"/>
    <col min="11" max="11" width="33.42578125" style="1" customWidth="1"/>
    <col min="12" max="12" width="8" style="1"/>
    <col min="13" max="13" width="13.42578125" style="1" customWidth="1"/>
    <col min="14" max="16384" width="8" style="1"/>
  </cols>
  <sheetData>
    <row r="1" spans="1:14">
      <c r="A1" s="29" t="s">
        <v>732</v>
      </c>
      <c r="B1" s="29"/>
      <c r="C1" s="29"/>
      <c r="D1" s="29"/>
      <c r="E1" s="29"/>
      <c r="F1" s="29"/>
      <c r="G1" s="29"/>
      <c r="J1" s="1" t="s">
        <v>731</v>
      </c>
    </row>
    <row r="2" spans="1:14">
      <c r="A2" s="31"/>
    </row>
    <row r="3" spans="1:14">
      <c r="A3" s="29" t="s">
        <v>730</v>
      </c>
      <c r="B3" s="29"/>
      <c r="C3" s="29"/>
      <c r="D3" s="29"/>
      <c r="E3" s="29"/>
      <c r="F3" s="29"/>
      <c r="G3" s="29"/>
    </row>
    <row r="4" spans="1:14">
      <c r="A4" s="30"/>
    </row>
    <row r="5" spans="1:14">
      <c r="A5" s="29" t="s">
        <v>729</v>
      </c>
      <c r="B5" s="29"/>
      <c r="C5" s="29"/>
      <c r="D5" s="29"/>
      <c r="E5" s="29"/>
      <c r="F5" s="29"/>
      <c r="G5" s="29"/>
    </row>
    <row r="7" spans="1:14">
      <c r="A7" s="29" t="s">
        <v>728</v>
      </c>
      <c r="B7" s="29"/>
      <c r="C7" s="29"/>
      <c r="D7" s="29"/>
      <c r="E7" s="29"/>
      <c r="F7" s="29"/>
      <c r="G7" s="29"/>
    </row>
    <row r="9" spans="1:14" s="23" customFormat="1" ht="90">
      <c r="A9" s="24" t="s">
        <v>727</v>
      </c>
      <c r="B9" s="27" t="s">
        <v>726</v>
      </c>
      <c r="C9" s="28" t="s">
        <v>725</v>
      </c>
      <c r="D9" s="27" t="s">
        <v>724</v>
      </c>
      <c r="E9" s="27" t="s">
        <v>723</v>
      </c>
      <c r="F9" s="27" t="s">
        <v>722</v>
      </c>
      <c r="G9" s="26" t="s">
        <v>721</v>
      </c>
      <c r="H9" s="26" t="s">
        <v>720</v>
      </c>
      <c r="I9" s="25" t="s">
        <v>719</v>
      </c>
      <c r="J9" s="25" t="s">
        <v>718</v>
      </c>
      <c r="K9" s="24" t="s">
        <v>717</v>
      </c>
    </row>
    <row r="10" spans="1:14">
      <c r="A10" s="11" t="s">
        <v>716</v>
      </c>
      <c r="B10" s="1" t="s">
        <v>715</v>
      </c>
      <c r="C10" s="10">
        <v>19717.227850000003</v>
      </c>
      <c r="D10" s="10">
        <v>20720</v>
      </c>
      <c r="E10" s="10">
        <v>14470</v>
      </c>
      <c r="F10" s="10">
        <f>17870+1076+182</f>
        <v>19128</v>
      </c>
      <c r="G10" s="10">
        <f>530+1000*0+600+200+500+61+300</f>
        <v>2191</v>
      </c>
      <c r="H10" s="10">
        <f>+F10+G10</f>
        <v>21319</v>
      </c>
      <c r="I10" s="10">
        <f>(+H10-600)*(1+$N$10)+300+200</f>
        <v>21426.19</v>
      </c>
      <c r="J10" s="17">
        <f>+I10*(1+$N$10)</f>
        <v>21640.4519</v>
      </c>
      <c r="K10" s="1" t="s">
        <v>714</v>
      </c>
      <c r="L10" s="22" t="s">
        <v>713</v>
      </c>
      <c r="N10" s="22">
        <v>0.01</v>
      </c>
    </row>
    <row r="11" spans="1:14">
      <c r="A11" s="11"/>
      <c r="C11" s="10"/>
      <c r="D11" s="10"/>
      <c r="E11" s="10"/>
      <c r="F11" s="10"/>
      <c r="G11" s="10"/>
      <c r="H11" s="10"/>
      <c r="I11" s="10"/>
      <c r="J11" s="10"/>
      <c r="K11" s="1" t="s">
        <v>712</v>
      </c>
    </row>
    <row r="12" spans="1:14" ht="45">
      <c r="A12" s="11"/>
      <c r="C12" s="10"/>
      <c r="D12" s="10"/>
      <c r="E12" s="10"/>
      <c r="F12" s="10"/>
      <c r="G12" s="10"/>
      <c r="H12" s="10"/>
      <c r="I12" s="10"/>
      <c r="J12" s="10"/>
      <c r="K12" s="21" t="s">
        <v>711</v>
      </c>
    </row>
    <row r="13" spans="1:14">
      <c r="A13" s="11"/>
      <c r="C13" s="10"/>
      <c r="D13" s="10"/>
      <c r="E13" s="10"/>
      <c r="F13" s="10"/>
      <c r="G13" s="10"/>
      <c r="H13" s="10"/>
      <c r="I13" s="10"/>
      <c r="J13" s="10"/>
      <c r="K13" s="1" t="s">
        <v>710</v>
      </c>
    </row>
    <row r="14" spans="1:14" ht="15.75">
      <c r="A14" s="5" t="s">
        <v>1</v>
      </c>
      <c r="B14" s="9" t="s">
        <v>709</v>
      </c>
      <c r="C14" s="8">
        <f>SUM(C10)</f>
        <v>19717.227850000003</v>
      </c>
      <c r="D14" s="8">
        <f>SUM(D10)</f>
        <v>20720</v>
      </c>
      <c r="E14" s="8">
        <f>SUM(E10)</f>
        <v>14470</v>
      </c>
      <c r="F14" s="8">
        <f>SUM(F10)</f>
        <v>19128</v>
      </c>
      <c r="G14" s="8">
        <f>SUM(G10)</f>
        <v>2191</v>
      </c>
      <c r="H14" s="8">
        <f>SUM(H10)</f>
        <v>21319</v>
      </c>
      <c r="I14" s="8">
        <f>SUM(I10)</f>
        <v>21426.19</v>
      </c>
      <c r="J14" s="8">
        <f>SUM(J10)</f>
        <v>21640.4519</v>
      </c>
      <c r="K14" s="1" t="s">
        <v>708</v>
      </c>
    </row>
    <row r="15" spans="1:14">
      <c r="A15" s="11" t="s">
        <v>707</v>
      </c>
      <c r="B15" s="1" t="s">
        <v>706</v>
      </c>
      <c r="C15" s="10">
        <v>68.225270000000009</v>
      </c>
      <c r="D15" s="10">
        <v>10</v>
      </c>
      <c r="E15" s="10">
        <v>28</v>
      </c>
      <c r="F15" s="10">
        <v>41</v>
      </c>
      <c r="G15" s="10"/>
      <c r="H15" s="10">
        <f>+F15+G15</f>
        <v>41</v>
      </c>
      <c r="I15" s="10"/>
      <c r="J15" s="10"/>
    </row>
    <row r="16" spans="1:14" ht="15.75">
      <c r="A16" s="5" t="s">
        <v>1</v>
      </c>
      <c r="B16" s="9" t="s">
        <v>705</v>
      </c>
      <c r="C16" s="8">
        <f>SUM(C15)</f>
        <v>68.225270000000009</v>
      </c>
      <c r="D16" s="8">
        <f>SUM(D15)</f>
        <v>10</v>
      </c>
      <c r="E16" s="8">
        <f>SUM(E15)</f>
        <v>28</v>
      </c>
      <c r="F16" s="8">
        <f>SUM(F15)</f>
        <v>41</v>
      </c>
      <c r="G16" s="8">
        <f>SUM(G15)</f>
        <v>0</v>
      </c>
      <c r="H16" s="8">
        <f>SUM(H15)</f>
        <v>41</v>
      </c>
      <c r="I16" s="8">
        <f>SUM(I15)</f>
        <v>0</v>
      </c>
      <c r="J16" s="8">
        <f>SUM(J15)</f>
        <v>0</v>
      </c>
    </row>
    <row r="17" spans="1:11">
      <c r="A17" s="11" t="s">
        <v>704</v>
      </c>
      <c r="B17" s="1" t="s">
        <v>703</v>
      </c>
      <c r="C17" s="10">
        <v>100</v>
      </c>
      <c r="D17" s="10">
        <v>68</v>
      </c>
      <c r="E17" s="10">
        <v>33</v>
      </c>
      <c r="F17" s="10">
        <v>72</v>
      </c>
      <c r="G17" s="10"/>
      <c r="H17" s="10">
        <f>+F17+G17</f>
        <v>72</v>
      </c>
      <c r="I17" s="10">
        <f>+H17</f>
        <v>72</v>
      </c>
      <c r="J17" s="10">
        <f>+I17</f>
        <v>72</v>
      </c>
    </row>
    <row r="18" spans="1:11">
      <c r="A18" s="11" t="s">
        <v>702</v>
      </c>
      <c r="B18" s="1" t="s">
        <v>701</v>
      </c>
      <c r="C18" s="10">
        <v>0</v>
      </c>
      <c r="D18" s="10">
        <v>0</v>
      </c>
      <c r="E18" s="10">
        <v>0</v>
      </c>
      <c r="F18" s="10">
        <v>0</v>
      </c>
      <c r="G18" s="10"/>
      <c r="H18" s="10">
        <f>+F18+G18</f>
        <v>0</v>
      </c>
      <c r="I18" s="10">
        <f>+H18</f>
        <v>0</v>
      </c>
      <c r="J18" s="10">
        <f>+I18</f>
        <v>0</v>
      </c>
    </row>
    <row r="19" spans="1:11">
      <c r="A19" s="11" t="s">
        <v>700</v>
      </c>
      <c r="B19" s="1" t="s">
        <v>699</v>
      </c>
      <c r="C19" s="10">
        <v>0</v>
      </c>
      <c r="D19" s="10">
        <v>0</v>
      </c>
      <c r="E19" s="10">
        <v>31</v>
      </c>
      <c r="F19" s="10">
        <v>31</v>
      </c>
      <c r="G19" s="10"/>
      <c r="H19" s="10">
        <f>+F19+G19</f>
        <v>31</v>
      </c>
      <c r="I19" s="10">
        <f>+H19</f>
        <v>31</v>
      </c>
      <c r="J19" s="10">
        <f>+I19</f>
        <v>31</v>
      </c>
      <c r="K19" s="1" t="s">
        <v>698</v>
      </c>
    </row>
    <row r="20" spans="1:11">
      <c r="A20" s="11" t="s">
        <v>697</v>
      </c>
      <c r="B20" s="1" t="s">
        <v>137</v>
      </c>
      <c r="C20" s="10">
        <v>0</v>
      </c>
      <c r="D20" s="10">
        <v>0</v>
      </c>
      <c r="E20" s="10">
        <v>18</v>
      </c>
      <c r="F20" s="10">
        <v>18</v>
      </c>
      <c r="G20" s="10">
        <v>-18</v>
      </c>
      <c r="H20" s="10">
        <f>+F20+G20</f>
        <v>0</v>
      </c>
      <c r="I20" s="10">
        <f>+H20</f>
        <v>0</v>
      </c>
      <c r="J20" s="10">
        <f>+I20</f>
        <v>0</v>
      </c>
      <c r="K20" s="1" t="s">
        <v>696</v>
      </c>
    </row>
    <row r="21" spans="1:11">
      <c r="A21" s="11" t="s">
        <v>695</v>
      </c>
      <c r="B21" s="1" t="s">
        <v>694</v>
      </c>
      <c r="C21" s="10">
        <v>22.98</v>
      </c>
      <c r="D21" s="10">
        <v>40</v>
      </c>
      <c r="E21" s="10">
        <v>32</v>
      </c>
      <c r="F21" s="10">
        <v>32</v>
      </c>
      <c r="G21" s="10">
        <v>3</v>
      </c>
      <c r="H21" s="10">
        <f>+F21+G21</f>
        <v>35</v>
      </c>
      <c r="I21" s="10">
        <f>+H21</f>
        <v>35</v>
      </c>
      <c r="J21" s="17">
        <f>+I21</f>
        <v>35</v>
      </c>
    </row>
    <row r="22" spans="1:11">
      <c r="A22" s="11" t="s">
        <v>692</v>
      </c>
      <c r="B22" s="1" t="s">
        <v>693</v>
      </c>
      <c r="C22" s="10">
        <v>0</v>
      </c>
      <c r="D22" s="10">
        <v>0</v>
      </c>
      <c r="E22" s="10">
        <v>0</v>
      </c>
      <c r="F22" s="10">
        <v>0</v>
      </c>
      <c r="G22" s="10"/>
      <c r="H22" s="10">
        <f>+F22+G22</f>
        <v>0</v>
      </c>
      <c r="I22" s="10">
        <f>+H22</f>
        <v>0</v>
      </c>
      <c r="J22" s="10">
        <f>+I22</f>
        <v>0</v>
      </c>
    </row>
    <row r="23" spans="1:11">
      <c r="A23" s="11" t="s">
        <v>692</v>
      </c>
      <c r="B23" s="1" t="s">
        <v>691</v>
      </c>
      <c r="C23" s="10">
        <v>0</v>
      </c>
      <c r="D23" s="10">
        <v>0</v>
      </c>
      <c r="E23" s="10">
        <v>0</v>
      </c>
      <c r="F23" s="10">
        <v>0</v>
      </c>
      <c r="G23" s="10"/>
      <c r="H23" s="10">
        <f>+F23+G23</f>
        <v>0</v>
      </c>
      <c r="I23" s="10">
        <f>+H23</f>
        <v>0</v>
      </c>
      <c r="J23" s="10">
        <f>+I23</f>
        <v>0</v>
      </c>
    </row>
    <row r="24" spans="1:11" ht="15.75">
      <c r="A24" s="5" t="s">
        <v>1</v>
      </c>
      <c r="B24" s="9" t="s">
        <v>690</v>
      </c>
      <c r="C24" s="8">
        <f>SUM(C17:C23)</f>
        <v>122.98</v>
      </c>
      <c r="D24" s="8">
        <f>SUM(D17:D23)</f>
        <v>108</v>
      </c>
      <c r="E24" s="8">
        <f>SUM(E17:E23)</f>
        <v>114</v>
      </c>
      <c r="F24" s="8">
        <f>SUM(F17:F23)</f>
        <v>153</v>
      </c>
      <c r="G24" s="8">
        <f>SUM(G17:G23)</f>
        <v>-15</v>
      </c>
      <c r="H24" s="8">
        <f>SUM(H17:H23)</f>
        <v>138</v>
      </c>
      <c r="I24" s="8">
        <f>SUM(I17:I23)</f>
        <v>138</v>
      </c>
      <c r="J24" s="8">
        <f>SUM(J17:J23)</f>
        <v>138</v>
      </c>
    </row>
    <row r="25" spans="1:11">
      <c r="A25" s="11" t="s">
        <v>689</v>
      </c>
      <c r="B25" s="1" t="s">
        <v>688</v>
      </c>
      <c r="C25" s="10">
        <v>3.1059999999999999</v>
      </c>
      <c r="D25" s="10">
        <v>0</v>
      </c>
      <c r="E25" s="10">
        <v>0</v>
      </c>
      <c r="F25" s="10">
        <v>0</v>
      </c>
      <c r="G25" s="10"/>
      <c r="H25" s="10">
        <f>+F25+G25</f>
        <v>0</v>
      </c>
      <c r="I25" s="10">
        <f>+H25</f>
        <v>0</v>
      </c>
      <c r="J25" s="10">
        <f>+I25</f>
        <v>0</v>
      </c>
    </row>
    <row r="26" spans="1:11">
      <c r="A26" s="11" t="s">
        <v>687</v>
      </c>
      <c r="B26" s="1" t="s">
        <v>686</v>
      </c>
      <c r="C26" s="10">
        <v>53.213000000000001</v>
      </c>
      <c r="D26" s="10">
        <v>46</v>
      </c>
      <c r="E26" s="10">
        <v>29</v>
      </c>
      <c r="F26" s="10">
        <v>40</v>
      </c>
      <c r="G26" s="10"/>
      <c r="H26" s="10">
        <f>+F26+G26</f>
        <v>40</v>
      </c>
      <c r="I26" s="10">
        <f>+H26</f>
        <v>40</v>
      </c>
      <c r="J26" s="10">
        <f>+I26</f>
        <v>40</v>
      </c>
    </row>
    <row r="27" spans="1:11">
      <c r="A27" s="11" t="s">
        <v>685</v>
      </c>
      <c r="B27" s="1" t="s">
        <v>684</v>
      </c>
      <c r="C27" s="10">
        <v>2</v>
      </c>
      <c r="D27" s="10">
        <v>0</v>
      </c>
      <c r="E27" s="10">
        <v>0</v>
      </c>
      <c r="F27" s="10">
        <v>-1</v>
      </c>
      <c r="G27" s="10"/>
      <c r="H27" s="10">
        <f>+F27+G27</f>
        <v>-1</v>
      </c>
      <c r="I27" s="10">
        <f>+H27</f>
        <v>-1</v>
      </c>
      <c r="J27" s="10">
        <f>+I27</f>
        <v>-1</v>
      </c>
    </row>
    <row r="28" spans="1:11">
      <c r="A28" s="11" t="s">
        <v>683</v>
      </c>
      <c r="B28" s="1" t="s">
        <v>682</v>
      </c>
      <c r="C28" s="10">
        <v>47.568179999999998</v>
      </c>
      <c r="D28" s="10">
        <v>48</v>
      </c>
      <c r="E28" s="10">
        <v>34</v>
      </c>
      <c r="F28" s="10">
        <v>46</v>
      </c>
      <c r="G28" s="10"/>
      <c r="H28" s="10">
        <f>+F28+G28</f>
        <v>46</v>
      </c>
      <c r="I28" s="10">
        <f>+H28</f>
        <v>46</v>
      </c>
      <c r="J28" s="10">
        <f>+I28</f>
        <v>46</v>
      </c>
    </row>
    <row r="29" spans="1:11">
      <c r="A29" s="11" t="s">
        <v>681</v>
      </c>
      <c r="B29" s="1" t="s">
        <v>680</v>
      </c>
      <c r="C29" s="10">
        <v>0</v>
      </c>
      <c r="D29" s="10">
        <v>0</v>
      </c>
      <c r="E29" s="10">
        <v>2</v>
      </c>
      <c r="F29" s="10">
        <v>4</v>
      </c>
      <c r="G29" s="10"/>
      <c r="H29" s="10">
        <f>+F29+G29</f>
        <v>4</v>
      </c>
      <c r="I29" s="10">
        <f>+H29</f>
        <v>4</v>
      </c>
      <c r="J29" s="10">
        <f>+I29</f>
        <v>4</v>
      </c>
    </row>
    <row r="30" spans="1:11">
      <c r="A30" s="11" t="s">
        <v>679</v>
      </c>
      <c r="B30" s="1" t="s">
        <v>678</v>
      </c>
      <c r="C30" s="10">
        <v>17</v>
      </c>
      <c r="D30" s="10">
        <v>14</v>
      </c>
      <c r="E30" s="10">
        <v>20</v>
      </c>
      <c r="F30" s="10">
        <v>24</v>
      </c>
      <c r="G30" s="10"/>
      <c r="H30" s="10">
        <f>+F30+G30</f>
        <v>24</v>
      </c>
      <c r="I30" s="10">
        <f>+H30</f>
        <v>24</v>
      </c>
      <c r="J30" s="10">
        <f>+I30</f>
        <v>24</v>
      </c>
    </row>
    <row r="31" spans="1:11">
      <c r="A31" s="11" t="s">
        <v>677</v>
      </c>
      <c r="B31" s="1" t="s">
        <v>676</v>
      </c>
      <c r="C31" s="10">
        <v>4.0640000000000001</v>
      </c>
      <c r="D31" s="10">
        <v>0</v>
      </c>
      <c r="E31" s="10">
        <v>1</v>
      </c>
      <c r="F31" s="10">
        <v>1</v>
      </c>
      <c r="G31" s="10"/>
      <c r="H31" s="10">
        <f>+F31+G31</f>
        <v>1</v>
      </c>
      <c r="I31" s="10">
        <f>+H31</f>
        <v>1</v>
      </c>
      <c r="J31" s="10">
        <f>+I31</f>
        <v>1</v>
      </c>
    </row>
    <row r="32" spans="1:11">
      <c r="A32" s="11" t="s">
        <v>675</v>
      </c>
      <c r="B32" s="1" t="s">
        <v>674</v>
      </c>
      <c r="C32" s="10">
        <v>28</v>
      </c>
      <c r="D32" s="10">
        <v>24</v>
      </c>
      <c r="E32" s="10">
        <v>22</v>
      </c>
      <c r="F32" s="10">
        <v>31</v>
      </c>
      <c r="G32" s="10"/>
      <c r="H32" s="10">
        <f>+F32+G32</f>
        <v>31</v>
      </c>
      <c r="I32" s="10">
        <f>+H32</f>
        <v>31</v>
      </c>
      <c r="J32" s="10">
        <f>+I32</f>
        <v>31</v>
      </c>
    </row>
    <row r="33" spans="1:10">
      <c r="A33" s="11" t="s">
        <v>673</v>
      </c>
      <c r="B33" s="1" t="s">
        <v>672</v>
      </c>
      <c r="C33" s="10">
        <v>22</v>
      </c>
      <c r="D33" s="10">
        <v>32</v>
      </c>
      <c r="E33" s="10">
        <v>4</v>
      </c>
      <c r="F33" s="10">
        <v>6</v>
      </c>
      <c r="G33" s="10"/>
      <c r="H33" s="10">
        <f>+F33+G33</f>
        <v>6</v>
      </c>
      <c r="I33" s="10">
        <f>+H33</f>
        <v>6</v>
      </c>
      <c r="J33" s="10">
        <f>+I33</f>
        <v>6</v>
      </c>
    </row>
    <row r="34" spans="1:10">
      <c r="A34" s="11" t="s">
        <v>671</v>
      </c>
      <c r="B34" s="1" t="s">
        <v>670</v>
      </c>
      <c r="C34" s="10">
        <v>2</v>
      </c>
      <c r="D34" s="10">
        <v>0</v>
      </c>
      <c r="E34" s="10">
        <v>0</v>
      </c>
      <c r="F34" s="10">
        <v>0</v>
      </c>
      <c r="G34" s="10"/>
      <c r="H34" s="10">
        <f>+F34+G34</f>
        <v>0</v>
      </c>
      <c r="I34" s="10">
        <f>+H34</f>
        <v>0</v>
      </c>
      <c r="J34" s="10">
        <f>+I34</f>
        <v>0</v>
      </c>
    </row>
    <row r="35" spans="1:10" ht="15.75">
      <c r="A35" s="5" t="s">
        <v>1</v>
      </c>
      <c r="B35" s="9" t="s">
        <v>669</v>
      </c>
      <c r="C35" s="8">
        <f>SUM(C25:C34)</f>
        <v>178.95117999999999</v>
      </c>
      <c r="D35" s="8">
        <f>SUM(D25:D34)</f>
        <v>164</v>
      </c>
      <c r="E35" s="8">
        <f>SUM(E25:E34)</f>
        <v>112</v>
      </c>
      <c r="F35" s="8">
        <f>SUM(F25:F34)</f>
        <v>151</v>
      </c>
      <c r="G35" s="8">
        <f>SUM(G25:G34)</f>
        <v>0</v>
      </c>
      <c r="H35" s="8">
        <f>SUM(H25:H34)</f>
        <v>151</v>
      </c>
      <c r="I35" s="8">
        <f>SUM(I25:I34)</f>
        <v>151</v>
      </c>
      <c r="J35" s="8">
        <f>SUM(J25:J34)</f>
        <v>151</v>
      </c>
    </row>
    <row r="36" spans="1:10">
      <c r="A36" s="11" t="s">
        <v>668</v>
      </c>
      <c r="B36" s="1" t="s">
        <v>667</v>
      </c>
      <c r="C36" s="10">
        <v>30.125070000000001</v>
      </c>
      <c r="D36" s="10">
        <v>14</v>
      </c>
      <c r="E36" s="10">
        <v>10</v>
      </c>
      <c r="F36" s="10">
        <v>14</v>
      </c>
      <c r="G36" s="10"/>
      <c r="H36" s="10">
        <f>+F36+G36</f>
        <v>14</v>
      </c>
      <c r="I36" s="10">
        <f>+H36</f>
        <v>14</v>
      </c>
      <c r="J36" s="10">
        <f>+I36</f>
        <v>14</v>
      </c>
    </row>
    <row r="37" spans="1:10">
      <c r="A37" s="11" t="s">
        <v>666</v>
      </c>
      <c r="B37" s="1" t="s">
        <v>665</v>
      </c>
      <c r="C37" s="10">
        <v>0</v>
      </c>
      <c r="D37" s="10">
        <v>4</v>
      </c>
      <c r="E37" s="10">
        <v>0</v>
      </c>
      <c r="F37" s="10">
        <v>0</v>
      </c>
      <c r="G37" s="10"/>
      <c r="H37" s="10">
        <f>+F37+G37</f>
        <v>0</v>
      </c>
      <c r="I37" s="10">
        <f>+H37</f>
        <v>0</v>
      </c>
      <c r="J37" s="10">
        <f>+I37</f>
        <v>0</v>
      </c>
    </row>
    <row r="38" spans="1:10">
      <c r="A38" s="11" t="s">
        <v>664</v>
      </c>
      <c r="B38" s="1" t="s">
        <v>663</v>
      </c>
      <c r="C38" s="10">
        <v>0</v>
      </c>
      <c r="D38" s="10">
        <v>0</v>
      </c>
      <c r="E38" s="10">
        <v>0</v>
      </c>
      <c r="F38" s="10">
        <v>0</v>
      </c>
      <c r="G38" s="10"/>
      <c r="H38" s="10">
        <f>+F38+G38</f>
        <v>0</v>
      </c>
      <c r="I38" s="10">
        <f>+H38</f>
        <v>0</v>
      </c>
      <c r="J38" s="10">
        <f>+I38</f>
        <v>0</v>
      </c>
    </row>
    <row r="39" spans="1:10">
      <c r="A39" s="11" t="s">
        <v>662</v>
      </c>
      <c r="B39" s="1" t="s">
        <v>661</v>
      </c>
      <c r="C39" s="10">
        <v>27.695</v>
      </c>
      <c r="D39" s="10">
        <v>10</v>
      </c>
      <c r="E39" s="10">
        <v>20</v>
      </c>
      <c r="F39" s="10">
        <v>31</v>
      </c>
      <c r="G39" s="10"/>
      <c r="H39" s="10">
        <f>+F39+G39</f>
        <v>31</v>
      </c>
      <c r="I39" s="10">
        <f>+H39</f>
        <v>31</v>
      </c>
      <c r="J39" s="10">
        <f>+I39</f>
        <v>31</v>
      </c>
    </row>
    <row r="40" spans="1:10">
      <c r="A40" s="11" t="s">
        <v>660</v>
      </c>
      <c r="B40" s="1" t="s">
        <v>659</v>
      </c>
      <c r="C40" s="10">
        <v>22</v>
      </c>
      <c r="D40" s="10">
        <v>22</v>
      </c>
      <c r="E40" s="10">
        <v>15</v>
      </c>
      <c r="F40" s="10">
        <v>20</v>
      </c>
      <c r="G40" s="10"/>
      <c r="H40" s="10">
        <f>+F40+G40</f>
        <v>20</v>
      </c>
      <c r="I40" s="10">
        <f>+H40</f>
        <v>20</v>
      </c>
      <c r="J40" s="10">
        <f>+I40</f>
        <v>20</v>
      </c>
    </row>
    <row r="41" spans="1:10">
      <c r="A41" s="11" t="s">
        <v>658</v>
      </c>
      <c r="B41" s="1" t="s">
        <v>657</v>
      </c>
      <c r="C41" s="10">
        <v>849.56299999999999</v>
      </c>
      <c r="D41" s="10">
        <v>186</v>
      </c>
      <c r="E41" s="10">
        <v>35</v>
      </c>
      <c r="F41" s="10">
        <v>45</v>
      </c>
      <c r="G41" s="10"/>
      <c r="H41" s="10">
        <f>+F41+G41</f>
        <v>45</v>
      </c>
      <c r="I41" s="10">
        <f>+H41</f>
        <v>45</v>
      </c>
      <c r="J41" s="10">
        <f>+I41</f>
        <v>45</v>
      </c>
    </row>
    <row r="42" spans="1:10">
      <c r="A42" s="11" t="s">
        <v>656</v>
      </c>
      <c r="B42" s="1" t="s">
        <v>655</v>
      </c>
      <c r="C42" s="10">
        <v>118.16352999999999</v>
      </c>
      <c r="D42" s="10">
        <v>104</v>
      </c>
      <c r="E42" s="10">
        <v>84</v>
      </c>
      <c r="F42" s="10">
        <f>98+30</f>
        <v>128</v>
      </c>
      <c r="G42" s="10"/>
      <c r="H42" s="10">
        <f>+F42+G42</f>
        <v>128</v>
      </c>
      <c r="I42" s="10">
        <f>+H42</f>
        <v>128</v>
      </c>
      <c r="J42" s="10">
        <f>+I42</f>
        <v>128</v>
      </c>
    </row>
    <row r="43" spans="1:10">
      <c r="A43" s="11" t="s">
        <v>654</v>
      </c>
      <c r="B43" s="1" t="s">
        <v>653</v>
      </c>
      <c r="C43" s="10">
        <v>6</v>
      </c>
      <c r="D43" s="10">
        <v>8</v>
      </c>
      <c r="E43" s="10">
        <v>3</v>
      </c>
      <c r="F43" s="10">
        <v>4</v>
      </c>
      <c r="G43" s="10"/>
      <c r="H43" s="10">
        <f>+F43+G43</f>
        <v>4</v>
      </c>
      <c r="I43" s="10">
        <f>+H43</f>
        <v>4</v>
      </c>
      <c r="J43" s="10">
        <f>+I43</f>
        <v>4</v>
      </c>
    </row>
    <row r="44" spans="1:10">
      <c r="A44" s="11" t="s">
        <v>652</v>
      </c>
      <c r="B44" s="1" t="s">
        <v>651</v>
      </c>
      <c r="C44" s="10">
        <v>23.328200000000002</v>
      </c>
      <c r="D44" s="10">
        <v>30</v>
      </c>
      <c r="E44" s="10">
        <v>11</v>
      </c>
      <c r="F44" s="10">
        <v>13</v>
      </c>
      <c r="G44" s="10"/>
      <c r="H44" s="10">
        <f>+F44+G44</f>
        <v>13</v>
      </c>
      <c r="I44" s="10">
        <f>+H44</f>
        <v>13</v>
      </c>
      <c r="J44" s="10">
        <f>+I44</f>
        <v>13</v>
      </c>
    </row>
    <row r="45" spans="1:10">
      <c r="A45" s="11" t="s">
        <v>650</v>
      </c>
      <c r="B45" s="1" t="s">
        <v>649</v>
      </c>
      <c r="C45" s="10">
        <v>0</v>
      </c>
      <c r="D45" s="10">
        <v>0</v>
      </c>
      <c r="E45" s="10">
        <v>2</v>
      </c>
      <c r="F45" s="10">
        <v>2</v>
      </c>
      <c r="G45" s="10"/>
      <c r="H45" s="10">
        <f>+F45+G45</f>
        <v>2</v>
      </c>
      <c r="I45" s="10">
        <f>+H45</f>
        <v>2</v>
      </c>
      <c r="J45" s="10">
        <f>+I45</f>
        <v>2</v>
      </c>
    </row>
    <row r="46" spans="1:10">
      <c r="A46" s="11" t="s">
        <v>648</v>
      </c>
      <c r="B46" s="1" t="s">
        <v>647</v>
      </c>
      <c r="C46" s="10">
        <v>1E-3</v>
      </c>
      <c r="D46" s="10">
        <v>0</v>
      </c>
      <c r="E46" s="10">
        <v>12</v>
      </c>
      <c r="F46" s="10">
        <v>12</v>
      </c>
      <c r="G46" s="10"/>
      <c r="H46" s="10">
        <f>+F46+G46</f>
        <v>12</v>
      </c>
      <c r="I46" s="10">
        <f>+H46</f>
        <v>12</v>
      </c>
      <c r="J46" s="10">
        <f>+I46</f>
        <v>12</v>
      </c>
    </row>
    <row r="47" spans="1:10">
      <c r="A47" s="11" t="s">
        <v>646</v>
      </c>
      <c r="B47" s="1" t="s">
        <v>645</v>
      </c>
      <c r="C47" s="10">
        <v>49.301360000000003</v>
      </c>
      <c r="D47" s="10">
        <v>18</v>
      </c>
      <c r="E47" s="10">
        <v>3</v>
      </c>
      <c r="F47" s="10">
        <v>4</v>
      </c>
      <c r="G47" s="10"/>
      <c r="H47" s="10">
        <f>+F47+G47</f>
        <v>4</v>
      </c>
      <c r="I47" s="10">
        <f>+H47</f>
        <v>4</v>
      </c>
      <c r="J47" s="10">
        <f>+I47</f>
        <v>4</v>
      </c>
    </row>
    <row r="48" spans="1:10">
      <c r="A48" s="11" t="s">
        <v>644</v>
      </c>
      <c r="B48" s="1" t="s">
        <v>643</v>
      </c>
      <c r="C48" s="10">
        <v>286.57580000000002</v>
      </c>
      <c r="D48" s="10">
        <v>250</v>
      </c>
      <c r="E48" s="10">
        <v>192</v>
      </c>
      <c r="F48" s="10">
        <v>235</v>
      </c>
      <c r="G48" s="10">
        <v>65</v>
      </c>
      <c r="H48" s="10">
        <f>+F48+G48</f>
        <v>300</v>
      </c>
      <c r="I48" s="10">
        <f>+H48</f>
        <v>300</v>
      </c>
      <c r="J48" s="17">
        <f>+I48</f>
        <v>300</v>
      </c>
    </row>
    <row r="49" spans="1:11">
      <c r="A49" s="11" t="s">
        <v>642</v>
      </c>
      <c r="B49" s="1" t="s">
        <v>641</v>
      </c>
      <c r="C49" s="10">
        <v>3.5265999999999997</v>
      </c>
      <c r="D49" s="10">
        <v>2</v>
      </c>
      <c r="E49" s="10">
        <v>0</v>
      </c>
      <c r="F49" s="10"/>
      <c r="G49" s="10"/>
      <c r="H49" s="10">
        <f>+F49+G49</f>
        <v>0</v>
      </c>
      <c r="I49" s="10">
        <f>+H49</f>
        <v>0</v>
      </c>
      <c r="J49" s="10">
        <f>+I49</f>
        <v>0</v>
      </c>
    </row>
    <row r="50" spans="1:11">
      <c r="A50" s="11" t="s">
        <v>640</v>
      </c>
      <c r="B50" s="1" t="s">
        <v>639</v>
      </c>
      <c r="C50" s="10">
        <v>3</v>
      </c>
      <c r="D50" s="10"/>
      <c r="E50" s="10">
        <v>25</v>
      </c>
      <c r="F50" s="10">
        <v>25</v>
      </c>
      <c r="G50" s="10"/>
      <c r="H50" s="10">
        <f>+F50+G50</f>
        <v>25</v>
      </c>
      <c r="I50" s="10">
        <f>+H50</f>
        <v>25</v>
      </c>
      <c r="J50" s="10">
        <f>+I50</f>
        <v>25</v>
      </c>
    </row>
    <row r="51" spans="1:11">
      <c r="A51" s="11" t="s">
        <v>638</v>
      </c>
      <c r="B51" s="1" t="s">
        <v>637</v>
      </c>
      <c r="C51" s="10">
        <v>0.49418000000000001</v>
      </c>
      <c r="D51" s="10">
        <v>2</v>
      </c>
      <c r="E51" s="10">
        <v>0</v>
      </c>
      <c r="F51" s="10">
        <v>0</v>
      </c>
      <c r="G51" s="10"/>
      <c r="H51" s="10">
        <f>+F51+G51</f>
        <v>0</v>
      </c>
      <c r="I51" s="10">
        <f>+H51</f>
        <v>0</v>
      </c>
      <c r="J51" s="10">
        <f>+I51</f>
        <v>0</v>
      </c>
    </row>
    <row r="52" spans="1:11">
      <c r="A52" s="11" t="s">
        <v>636</v>
      </c>
      <c r="B52" s="1" t="s">
        <v>635</v>
      </c>
      <c r="C52" s="10">
        <v>586</v>
      </c>
      <c r="D52" s="10">
        <v>583</v>
      </c>
      <c r="E52" s="10">
        <v>440</v>
      </c>
      <c r="F52" s="10">
        <v>586</v>
      </c>
      <c r="G52" s="10"/>
      <c r="H52" s="10">
        <f>+F52+G52</f>
        <v>586</v>
      </c>
      <c r="I52" s="10">
        <f>+H52</f>
        <v>586</v>
      </c>
      <c r="J52" s="10">
        <f>+I52</f>
        <v>586</v>
      </c>
      <c r="K52" s="1" t="s">
        <v>634</v>
      </c>
    </row>
    <row r="53" spans="1:11">
      <c r="A53" s="11" t="s">
        <v>633</v>
      </c>
      <c r="B53" s="1" t="s">
        <v>632</v>
      </c>
      <c r="C53" s="10">
        <v>746.96660999999995</v>
      </c>
      <c r="D53" s="10">
        <v>1159</v>
      </c>
      <c r="E53" s="10">
        <v>1194</v>
      </c>
      <c r="F53" s="10">
        <f>1194</f>
        <v>1194</v>
      </c>
      <c r="G53" s="10">
        <v>502</v>
      </c>
      <c r="H53" s="10">
        <f>+F53+G53</f>
        <v>1696</v>
      </c>
      <c r="I53" s="10">
        <f>+H53</f>
        <v>1696</v>
      </c>
      <c r="J53" s="10">
        <f>+I53</f>
        <v>1696</v>
      </c>
      <c r="K53" s="1" t="s">
        <v>631</v>
      </c>
    </row>
    <row r="54" spans="1:11">
      <c r="A54" s="11" t="s">
        <v>538</v>
      </c>
      <c r="B54" s="1" t="s">
        <v>630</v>
      </c>
      <c r="C54" s="10">
        <v>0</v>
      </c>
      <c r="D54" s="10">
        <v>1330</v>
      </c>
      <c r="E54" s="10">
        <v>0</v>
      </c>
      <c r="F54" s="10">
        <v>0</v>
      </c>
      <c r="G54" s="10"/>
      <c r="H54" s="10">
        <f>+F54+G54</f>
        <v>0</v>
      </c>
      <c r="I54" s="10">
        <f>+H54</f>
        <v>0</v>
      </c>
      <c r="J54" s="10">
        <f>+I54</f>
        <v>0</v>
      </c>
    </row>
    <row r="55" spans="1:11" ht="15.75">
      <c r="A55" s="5" t="s">
        <v>1</v>
      </c>
      <c r="B55" s="9" t="s">
        <v>629</v>
      </c>
      <c r="C55" s="8">
        <f>SUM(C36:C54)</f>
        <v>2752.7403499999996</v>
      </c>
      <c r="D55" s="8">
        <f>SUM(D36:D54)</f>
        <v>3722</v>
      </c>
      <c r="E55" s="8">
        <f>SUM(E36:E54)</f>
        <v>2046</v>
      </c>
      <c r="F55" s="8">
        <f>SUM(F36:F54)</f>
        <v>2313</v>
      </c>
      <c r="G55" s="8">
        <f>SUM(G36:G54)</f>
        <v>567</v>
      </c>
      <c r="H55" s="8">
        <f>SUM(H36:H54)</f>
        <v>2880</v>
      </c>
      <c r="I55" s="8">
        <f>SUM(I36:I54)</f>
        <v>2880</v>
      </c>
      <c r="J55" s="8">
        <f>SUM(J36:J54)</f>
        <v>2880</v>
      </c>
    </row>
    <row r="56" spans="1:11" ht="15.75">
      <c r="A56" s="5" t="s">
        <v>1</v>
      </c>
      <c r="B56" s="9" t="s">
        <v>628</v>
      </c>
      <c r="C56" s="8">
        <f>C55+C35+C24</f>
        <v>3054.6715299999996</v>
      </c>
      <c r="D56" s="8">
        <f>D55+D35+D24</f>
        <v>3994</v>
      </c>
      <c r="E56" s="8">
        <f>E55+E35+E24</f>
        <v>2272</v>
      </c>
      <c r="F56" s="8">
        <f>F55+F35+F24</f>
        <v>2617</v>
      </c>
      <c r="G56" s="8">
        <f>G55+G35+G24</f>
        <v>552</v>
      </c>
      <c r="H56" s="8">
        <f>H55+H35+H24</f>
        <v>3169</v>
      </c>
      <c r="I56" s="8">
        <f>I55+I35+I24</f>
        <v>3169</v>
      </c>
      <c r="J56" s="8">
        <f>J55+J35+J24</f>
        <v>3169</v>
      </c>
    </row>
    <row r="57" spans="1:11">
      <c r="A57" s="11" t="s">
        <v>627</v>
      </c>
      <c r="B57" s="1" t="s">
        <v>626</v>
      </c>
      <c r="C57" s="10">
        <v>32.998230000000007</v>
      </c>
      <c r="D57" s="10">
        <v>66</v>
      </c>
      <c r="E57" s="10">
        <v>33</v>
      </c>
      <c r="F57" s="10">
        <v>33</v>
      </c>
      <c r="G57" s="10"/>
      <c r="H57" s="10">
        <f>+F57+G57</f>
        <v>33</v>
      </c>
      <c r="I57" s="10">
        <f>+H57</f>
        <v>33</v>
      </c>
      <c r="J57" s="10">
        <f>+I57</f>
        <v>33</v>
      </c>
    </row>
    <row r="58" spans="1:11">
      <c r="A58" s="11" t="s">
        <v>625</v>
      </c>
      <c r="B58" s="1" t="s">
        <v>624</v>
      </c>
      <c r="C58" s="10">
        <v>911</v>
      </c>
      <c r="D58" s="10">
        <v>996</v>
      </c>
      <c r="E58" s="10">
        <v>555</v>
      </c>
      <c r="F58" s="10">
        <v>336</v>
      </c>
      <c r="G58" s="10"/>
      <c r="H58" s="10">
        <f>+F58+G58</f>
        <v>336</v>
      </c>
      <c r="I58" s="10">
        <f>+H58</f>
        <v>336</v>
      </c>
      <c r="J58" s="10">
        <f>+I58</f>
        <v>336</v>
      </c>
    </row>
    <row r="59" spans="1:11">
      <c r="A59" s="11" t="s">
        <v>623</v>
      </c>
      <c r="B59" s="1" t="s">
        <v>622</v>
      </c>
      <c r="C59" s="10">
        <v>1570</v>
      </c>
      <c r="D59" s="10">
        <v>1528</v>
      </c>
      <c r="E59" s="10">
        <v>1004</v>
      </c>
      <c r="F59" s="10">
        <v>1355</v>
      </c>
      <c r="G59" s="10"/>
      <c r="H59" s="10">
        <f>+F59+G59</f>
        <v>1355</v>
      </c>
      <c r="I59" s="10">
        <f>+H59</f>
        <v>1355</v>
      </c>
      <c r="J59" s="10">
        <f>+I59</f>
        <v>1355</v>
      </c>
    </row>
    <row r="60" spans="1:11">
      <c r="A60" s="11" t="s">
        <v>621</v>
      </c>
      <c r="B60" s="1" t="s">
        <v>620</v>
      </c>
      <c r="C60" s="10">
        <v>672</v>
      </c>
      <c r="D60" s="10">
        <v>644</v>
      </c>
      <c r="E60" s="10">
        <v>555</v>
      </c>
      <c r="F60" s="10">
        <v>706</v>
      </c>
      <c r="G60" s="10"/>
      <c r="H60" s="10">
        <f>+F60+G60</f>
        <v>706</v>
      </c>
      <c r="I60" s="10">
        <f>+H60</f>
        <v>706</v>
      </c>
      <c r="J60" s="10">
        <f>+I60</f>
        <v>706</v>
      </c>
    </row>
    <row r="61" spans="1:11">
      <c r="A61" s="11" t="s">
        <v>619</v>
      </c>
      <c r="B61" s="1" t="s">
        <v>137</v>
      </c>
      <c r="C61" s="10">
        <v>0</v>
      </c>
      <c r="D61" s="10">
        <v>0</v>
      </c>
      <c r="E61" s="10">
        <v>25</v>
      </c>
      <c r="F61" s="10">
        <v>25</v>
      </c>
      <c r="G61" s="10"/>
      <c r="H61" s="10">
        <f>+F61+G61</f>
        <v>25</v>
      </c>
      <c r="I61" s="10">
        <f>+H61</f>
        <v>25</v>
      </c>
      <c r="J61" s="10">
        <f>+I61</f>
        <v>25</v>
      </c>
    </row>
    <row r="62" spans="1:11">
      <c r="A62" s="11" t="s">
        <v>618</v>
      </c>
      <c r="B62" s="1" t="s">
        <v>617</v>
      </c>
      <c r="C62" s="10">
        <v>0</v>
      </c>
      <c r="D62" s="10">
        <v>60</v>
      </c>
      <c r="E62" s="10">
        <v>0</v>
      </c>
      <c r="F62" s="10">
        <v>0</v>
      </c>
      <c r="G62" s="10"/>
      <c r="H62" s="10">
        <f>+F62+G62</f>
        <v>0</v>
      </c>
      <c r="I62" s="10">
        <f>+H62</f>
        <v>0</v>
      </c>
      <c r="J62" s="10">
        <f>+I62</f>
        <v>0</v>
      </c>
    </row>
    <row r="63" spans="1:11">
      <c r="A63" s="11" t="s">
        <v>616</v>
      </c>
      <c r="B63" s="1" t="s">
        <v>615</v>
      </c>
      <c r="C63" s="10">
        <v>185</v>
      </c>
      <c r="D63" s="10">
        <v>190</v>
      </c>
      <c r="E63" s="10">
        <v>140</v>
      </c>
      <c r="F63" s="10">
        <v>186</v>
      </c>
      <c r="G63" s="10"/>
      <c r="H63" s="10">
        <f>+F63+G63</f>
        <v>186</v>
      </c>
      <c r="I63" s="10">
        <f>+H63</f>
        <v>186</v>
      </c>
      <c r="J63" s="10">
        <f>+I63</f>
        <v>186</v>
      </c>
    </row>
    <row r="64" spans="1:11">
      <c r="A64" s="11" t="s">
        <v>614</v>
      </c>
      <c r="B64" s="1" t="s">
        <v>613</v>
      </c>
      <c r="C64" s="10">
        <v>115.55438000000001</v>
      </c>
      <c r="D64" s="10">
        <v>120</v>
      </c>
      <c r="E64" s="10">
        <v>88</v>
      </c>
      <c r="F64" s="10">
        <v>115</v>
      </c>
      <c r="G64" s="10"/>
      <c r="H64" s="10">
        <f>+F64+G64</f>
        <v>115</v>
      </c>
      <c r="I64" s="10">
        <f>+H64</f>
        <v>115</v>
      </c>
      <c r="J64" s="10">
        <f>+I64</f>
        <v>115</v>
      </c>
    </row>
    <row r="65" spans="1:10">
      <c r="A65" s="11" t="s">
        <v>612</v>
      </c>
      <c r="B65" s="1" t="s">
        <v>611</v>
      </c>
      <c r="C65" s="10">
        <v>778</v>
      </c>
      <c r="D65" s="10">
        <v>868</v>
      </c>
      <c r="E65" s="10">
        <v>570</v>
      </c>
      <c r="F65" s="10">
        <v>775</v>
      </c>
      <c r="G65" s="10"/>
      <c r="H65" s="10">
        <f>+F65+G65</f>
        <v>775</v>
      </c>
      <c r="I65" s="10">
        <f>+H65</f>
        <v>775</v>
      </c>
      <c r="J65" s="10">
        <f>+I65</f>
        <v>775</v>
      </c>
    </row>
    <row r="66" spans="1:10">
      <c r="A66" s="11" t="s">
        <v>610</v>
      </c>
      <c r="B66" s="1" t="s">
        <v>609</v>
      </c>
      <c r="C66" s="10">
        <v>670.55637999999999</v>
      </c>
      <c r="D66" s="10">
        <v>750</v>
      </c>
      <c r="E66" s="10">
        <v>590</v>
      </c>
      <c r="F66" s="10">
        <v>777</v>
      </c>
      <c r="G66" s="10"/>
      <c r="H66" s="10">
        <f>+F66+G66</f>
        <v>777</v>
      </c>
      <c r="I66" s="10">
        <f>+H66</f>
        <v>777</v>
      </c>
      <c r="J66" s="17">
        <f>+I66</f>
        <v>777</v>
      </c>
    </row>
    <row r="67" spans="1:10">
      <c r="A67" s="11" t="s">
        <v>608</v>
      </c>
      <c r="B67" s="1" t="s">
        <v>607</v>
      </c>
      <c r="C67" s="10">
        <v>75</v>
      </c>
      <c r="D67" s="10">
        <v>34</v>
      </c>
      <c r="E67" s="10">
        <v>85</v>
      </c>
      <c r="F67" s="10">
        <v>106</v>
      </c>
      <c r="G67" s="10"/>
      <c r="H67" s="10">
        <f>+F67+G67</f>
        <v>106</v>
      </c>
      <c r="I67" s="10">
        <f>+H67</f>
        <v>106</v>
      </c>
      <c r="J67" s="10">
        <f>+I67</f>
        <v>106</v>
      </c>
    </row>
    <row r="68" spans="1:10">
      <c r="A68" s="11" t="s">
        <v>606</v>
      </c>
      <c r="B68" s="1" t="s">
        <v>605</v>
      </c>
      <c r="C68" s="10">
        <v>725</v>
      </c>
      <c r="D68" s="10">
        <v>710</v>
      </c>
      <c r="E68" s="10">
        <v>490</v>
      </c>
      <c r="F68" s="10">
        <v>657</v>
      </c>
      <c r="G68" s="10"/>
      <c r="H68" s="10">
        <f>+F68+G68</f>
        <v>657</v>
      </c>
      <c r="I68" s="10">
        <f>+H68</f>
        <v>657</v>
      </c>
      <c r="J68" s="10">
        <f>+I68</f>
        <v>657</v>
      </c>
    </row>
    <row r="69" spans="1:10">
      <c r="A69" s="11" t="s">
        <v>604</v>
      </c>
      <c r="B69" s="1" t="s">
        <v>603</v>
      </c>
      <c r="C69" s="10">
        <v>42.222999999999999</v>
      </c>
      <c r="D69" s="10">
        <v>130</v>
      </c>
      <c r="E69" s="10">
        <v>26</v>
      </c>
      <c r="F69" s="10">
        <v>50</v>
      </c>
      <c r="G69" s="10">
        <v>15</v>
      </c>
      <c r="H69" s="10">
        <f>+F69+G69</f>
        <v>65</v>
      </c>
      <c r="I69" s="10">
        <f>+H69</f>
        <v>65</v>
      </c>
      <c r="J69" s="10">
        <f>+I69</f>
        <v>65</v>
      </c>
    </row>
    <row r="70" spans="1:10">
      <c r="A70" s="11" t="s">
        <v>602</v>
      </c>
      <c r="B70" s="1" t="s">
        <v>601</v>
      </c>
      <c r="C70" s="10">
        <v>0</v>
      </c>
      <c r="D70" s="10">
        <v>0</v>
      </c>
      <c r="E70" s="10">
        <v>0</v>
      </c>
      <c r="F70" s="10">
        <v>0</v>
      </c>
      <c r="G70" s="10"/>
      <c r="H70" s="10">
        <f>+F70+G70</f>
        <v>0</v>
      </c>
      <c r="I70" s="10">
        <f>+H70</f>
        <v>0</v>
      </c>
      <c r="J70" s="10">
        <f>+I70</f>
        <v>0</v>
      </c>
    </row>
    <row r="71" spans="1:10" ht="15.75">
      <c r="A71" s="5" t="s">
        <v>1</v>
      </c>
      <c r="B71" s="9" t="s">
        <v>600</v>
      </c>
      <c r="C71" s="8">
        <f>SUM(C57:C70)</f>
        <v>5777.3319900000006</v>
      </c>
      <c r="D71" s="8">
        <f>SUM(D57:D70)</f>
        <v>6096</v>
      </c>
      <c r="E71" s="8">
        <f>SUM(E57:E70)</f>
        <v>4161</v>
      </c>
      <c r="F71" s="8">
        <f>SUM(F57:F70)</f>
        <v>5121</v>
      </c>
      <c r="G71" s="8">
        <f>SUM(G57:G70)</f>
        <v>15</v>
      </c>
      <c r="H71" s="8">
        <f>SUM(H57:H70)</f>
        <v>5136</v>
      </c>
      <c r="I71" s="8">
        <f>SUM(I57:I70)</f>
        <v>5136</v>
      </c>
      <c r="J71" s="8">
        <f>SUM(J57:J70)</f>
        <v>5136</v>
      </c>
    </row>
    <row r="72" spans="1:10">
      <c r="A72" s="11" t="s">
        <v>599</v>
      </c>
      <c r="B72" s="1" t="s">
        <v>598</v>
      </c>
      <c r="C72" s="10">
        <v>801</v>
      </c>
      <c r="D72" s="10">
        <v>982</v>
      </c>
      <c r="E72" s="10">
        <v>551</v>
      </c>
      <c r="F72" s="10">
        <v>629</v>
      </c>
      <c r="G72" s="10"/>
      <c r="H72" s="10">
        <f>+F72+G72</f>
        <v>629</v>
      </c>
      <c r="I72" s="10">
        <f>+H72</f>
        <v>629</v>
      </c>
      <c r="J72" s="10">
        <f>+I72</f>
        <v>629</v>
      </c>
    </row>
    <row r="73" spans="1:10">
      <c r="A73" s="11" t="s">
        <v>597</v>
      </c>
      <c r="B73" s="1" t="s">
        <v>596</v>
      </c>
      <c r="C73" s="10">
        <v>14</v>
      </c>
      <c r="D73" s="10">
        <v>18</v>
      </c>
      <c r="E73" s="10">
        <v>10</v>
      </c>
      <c r="F73" s="10">
        <v>24</v>
      </c>
      <c r="G73" s="10"/>
      <c r="H73" s="10">
        <f>+F73+G73</f>
        <v>24</v>
      </c>
      <c r="I73" s="10">
        <f>+H73</f>
        <v>24</v>
      </c>
      <c r="J73" s="10">
        <f>+I73</f>
        <v>24</v>
      </c>
    </row>
    <row r="74" spans="1:10">
      <c r="A74" s="11" t="s">
        <v>595</v>
      </c>
      <c r="B74" s="1" t="s">
        <v>594</v>
      </c>
      <c r="C74" s="10">
        <v>26</v>
      </c>
      <c r="D74" s="10">
        <v>10</v>
      </c>
      <c r="E74" s="10">
        <v>13</v>
      </c>
      <c r="F74" s="10">
        <v>18</v>
      </c>
      <c r="G74" s="10"/>
      <c r="H74" s="10">
        <f>+F74+G74</f>
        <v>18</v>
      </c>
      <c r="I74" s="10">
        <f>+H74</f>
        <v>18</v>
      </c>
      <c r="J74" s="10">
        <f>+I74</f>
        <v>18</v>
      </c>
    </row>
    <row r="75" spans="1:10">
      <c r="A75" s="11" t="s">
        <v>593</v>
      </c>
      <c r="B75" s="1" t="s">
        <v>592</v>
      </c>
      <c r="C75" s="10">
        <v>186</v>
      </c>
      <c r="D75" s="10">
        <v>128</v>
      </c>
      <c r="E75" s="10">
        <v>176</v>
      </c>
      <c r="F75" s="10">
        <v>209</v>
      </c>
      <c r="G75" s="10"/>
      <c r="H75" s="10">
        <f>+F75+G75</f>
        <v>209</v>
      </c>
      <c r="I75" s="10">
        <f>+H75</f>
        <v>209</v>
      </c>
      <c r="J75" s="10">
        <f>+I75</f>
        <v>209</v>
      </c>
    </row>
    <row r="76" spans="1:10">
      <c r="A76" s="11" t="s">
        <v>591</v>
      </c>
      <c r="B76" s="1" t="s">
        <v>590</v>
      </c>
      <c r="C76" s="10">
        <v>270</v>
      </c>
      <c r="D76" s="10">
        <v>322</v>
      </c>
      <c r="E76" s="10">
        <v>164</v>
      </c>
      <c r="F76" s="10">
        <v>214</v>
      </c>
      <c r="G76" s="10"/>
      <c r="H76" s="10">
        <f>+F76+G76</f>
        <v>214</v>
      </c>
      <c r="I76" s="10">
        <f>+H76</f>
        <v>214</v>
      </c>
      <c r="J76" s="10">
        <f>+I76</f>
        <v>214</v>
      </c>
    </row>
    <row r="77" spans="1:10">
      <c r="A77" s="11" t="s">
        <v>589</v>
      </c>
      <c r="B77" s="1" t="s">
        <v>588</v>
      </c>
      <c r="C77" s="10">
        <v>33</v>
      </c>
      <c r="D77" s="10">
        <v>44</v>
      </c>
      <c r="E77" s="10">
        <v>32</v>
      </c>
      <c r="F77" s="10">
        <v>40</v>
      </c>
      <c r="G77" s="10"/>
      <c r="H77" s="10">
        <f>+F77+G77</f>
        <v>40</v>
      </c>
      <c r="I77" s="10">
        <f>+H77</f>
        <v>40</v>
      </c>
      <c r="J77" s="10">
        <f>+I77</f>
        <v>40</v>
      </c>
    </row>
    <row r="78" spans="1:10">
      <c r="A78" s="11" t="s">
        <v>587</v>
      </c>
      <c r="B78" s="1" t="s">
        <v>586</v>
      </c>
      <c r="C78" s="10">
        <v>99</v>
      </c>
      <c r="D78" s="10">
        <v>255</v>
      </c>
      <c r="E78" s="10">
        <v>0</v>
      </c>
      <c r="F78" s="10">
        <v>37</v>
      </c>
      <c r="G78" s="10"/>
      <c r="H78" s="10">
        <f>+F78+G78</f>
        <v>37</v>
      </c>
      <c r="I78" s="10">
        <f>+H78</f>
        <v>37</v>
      </c>
      <c r="J78" s="10">
        <f>+I78</f>
        <v>37</v>
      </c>
    </row>
    <row r="79" spans="1:10">
      <c r="A79" s="11" t="s">
        <v>585</v>
      </c>
      <c r="B79" s="1" t="s">
        <v>584</v>
      </c>
      <c r="C79" s="10">
        <v>0</v>
      </c>
      <c r="D79" s="10">
        <v>0</v>
      </c>
      <c r="E79" s="10">
        <v>0</v>
      </c>
      <c r="F79" s="10"/>
      <c r="G79" s="10"/>
      <c r="H79" s="10">
        <f>+F79+G79</f>
        <v>0</v>
      </c>
      <c r="I79" s="10">
        <f>+H79</f>
        <v>0</v>
      </c>
      <c r="J79" s="10">
        <f>+I79</f>
        <v>0</v>
      </c>
    </row>
    <row r="80" spans="1:10">
      <c r="A80" s="11" t="s">
        <v>583</v>
      </c>
      <c r="B80" s="1" t="s">
        <v>582</v>
      </c>
      <c r="C80" s="10">
        <v>13</v>
      </c>
      <c r="D80" s="10">
        <v>14</v>
      </c>
      <c r="E80" s="10">
        <v>2</v>
      </c>
      <c r="F80" s="10">
        <v>10</v>
      </c>
      <c r="G80" s="10"/>
      <c r="H80" s="10">
        <f>+F80+G80</f>
        <v>10</v>
      </c>
      <c r="I80" s="10">
        <f>+H80</f>
        <v>10</v>
      </c>
      <c r="J80" s="10">
        <f>+I80</f>
        <v>10</v>
      </c>
    </row>
    <row r="81" spans="1:10">
      <c r="A81" s="11" t="s">
        <v>581</v>
      </c>
      <c r="B81" s="1" t="s">
        <v>580</v>
      </c>
      <c r="C81" s="10">
        <v>196</v>
      </c>
      <c r="D81" s="10">
        <v>188</v>
      </c>
      <c r="E81" s="10">
        <v>134</v>
      </c>
      <c r="F81" s="10">
        <v>174</v>
      </c>
      <c r="G81" s="10"/>
      <c r="H81" s="10">
        <f>+F81+G81</f>
        <v>174</v>
      </c>
      <c r="I81" s="10">
        <f>+H81</f>
        <v>174</v>
      </c>
      <c r="J81" s="10">
        <f>+I81</f>
        <v>174</v>
      </c>
    </row>
    <row r="82" spans="1:10">
      <c r="A82" s="11" t="s">
        <v>579</v>
      </c>
      <c r="B82" s="1" t="s">
        <v>578</v>
      </c>
      <c r="C82" s="10">
        <v>703</v>
      </c>
      <c r="D82" s="10">
        <v>696</v>
      </c>
      <c r="E82" s="10">
        <v>557</v>
      </c>
      <c r="F82" s="10">
        <v>763</v>
      </c>
      <c r="G82" s="10"/>
      <c r="H82" s="10">
        <f>+F82+G82</f>
        <v>763</v>
      </c>
      <c r="I82" s="10">
        <f>+H82</f>
        <v>763</v>
      </c>
      <c r="J82" s="10">
        <f>+I82</f>
        <v>763</v>
      </c>
    </row>
    <row r="83" spans="1:10">
      <c r="A83" s="11" t="s">
        <v>577</v>
      </c>
      <c r="B83" s="1" t="s">
        <v>51</v>
      </c>
      <c r="C83" s="10">
        <v>238.45699999999999</v>
      </c>
      <c r="D83" s="10">
        <v>252</v>
      </c>
      <c r="E83" s="10">
        <v>172</v>
      </c>
      <c r="F83" s="10">
        <v>216</v>
      </c>
      <c r="G83" s="10"/>
      <c r="H83" s="10">
        <f>+F83+G83</f>
        <v>216</v>
      </c>
      <c r="I83" s="10">
        <f>+H83</f>
        <v>216</v>
      </c>
      <c r="J83" s="10">
        <f>+I83</f>
        <v>216</v>
      </c>
    </row>
    <row r="84" spans="1:10">
      <c r="A84" s="11" t="s">
        <v>576</v>
      </c>
      <c r="B84" s="1" t="s">
        <v>575</v>
      </c>
      <c r="C84" s="10">
        <v>125.45</v>
      </c>
      <c r="D84" s="10">
        <v>58</v>
      </c>
      <c r="E84" s="10">
        <v>26</v>
      </c>
      <c r="F84" s="10">
        <v>183</v>
      </c>
      <c r="G84" s="10"/>
      <c r="H84" s="10">
        <f>+F84+G84</f>
        <v>183</v>
      </c>
      <c r="I84" s="10">
        <f>+H84</f>
        <v>183</v>
      </c>
      <c r="J84" s="10">
        <f>+I84</f>
        <v>183</v>
      </c>
    </row>
    <row r="85" spans="1:10">
      <c r="A85" s="11" t="s">
        <v>574</v>
      </c>
      <c r="B85" s="1" t="s">
        <v>573</v>
      </c>
      <c r="C85" s="10">
        <v>5.79</v>
      </c>
      <c r="D85" s="10">
        <v>4</v>
      </c>
      <c r="E85" s="10">
        <v>4</v>
      </c>
      <c r="F85" s="10">
        <v>9</v>
      </c>
      <c r="G85" s="10"/>
      <c r="H85" s="10">
        <f>+F85+G85</f>
        <v>9</v>
      </c>
      <c r="I85" s="10">
        <f>+H85</f>
        <v>9</v>
      </c>
      <c r="J85" s="10">
        <f>+I85</f>
        <v>9</v>
      </c>
    </row>
    <row r="86" spans="1:10">
      <c r="A86" s="11" t="s">
        <v>572</v>
      </c>
      <c r="B86" s="1" t="s">
        <v>571</v>
      </c>
      <c r="C86" s="10">
        <v>2</v>
      </c>
      <c r="D86" s="10">
        <v>0</v>
      </c>
      <c r="E86" s="10">
        <v>0</v>
      </c>
      <c r="F86" s="10">
        <v>0</v>
      </c>
      <c r="G86" s="10"/>
      <c r="H86" s="10">
        <f>+F86+G86</f>
        <v>0</v>
      </c>
      <c r="I86" s="10">
        <f>+H86</f>
        <v>0</v>
      </c>
      <c r="J86" s="10">
        <f>+I86</f>
        <v>0</v>
      </c>
    </row>
    <row r="87" spans="1:10">
      <c r="A87" s="11" t="s">
        <v>570</v>
      </c>
      <c r="B87" s="1" t="s">
        <v>569</v>
      </c>
      <c r="C87" s="10">
        <v>426.10599999999999</v>
      </c>
      <c r="D87" s="10">
        <v>450</v>
      </c>
      <c r="E87" s="10">
        <v>303</v>
      </c>
      <c r="F87" s="10">
        <v>459</v>
      </c>
      <c r="G87" s="10"/>
      <c r="H87" s="10">
        <f>+F87+G87</f>
        <v>459</v>
      </c>
      <c r="I87" s="10">
        <f>+H87</f>
        <v>459</v>
      </c>
      <c r="J87" s="10">
        <f>+I87</f>
        <v>459</v>
      </c>
    </row>
    <row r="88" spans="1:10">
      <c r="A88" s="11" t="s">
        <v>568</v>
      </c>
      <c r="B88" s="1" t="s">
        <v>567</v>
      </c>
      <c r="C88" s="10">
        <v>45.65</v>
      </c>
      <c r="D88" s="10">
        <v>32</v>
      </c>
      <c r="E88" s="10">
        <v>27</v>
      </c>
      <c r="F88" s="10">
        <v>31</v>
      </c>
      <c r="G88" s="10"/>
      <c r="H88" s="10">
        <f>+F88+G88</f>
        <v>31</v>
      </c>
      <c r="I88" s="10">
        <f>+H88</f>
        <v>31</v>
      </c>
      <c r="J88" s="10">
        <f>+I88</f>
        <v>31</v>
      </c>
    </row>
    <row r="89" spans="1:10">
      <c r="A89" s="11" t="s">
        <v>566</v>
      </c>
      <c r="B89" s="1" t="s">
        <v>565</v>
      </c>
      <c r="C89" s="10">
        <v>326.41899999999998</v>
      </c>
      <c r="D89" s="10">
        <v>256</v>
      </c>
      <c r="E89" s="10">
        <v>163</v>
      </c>
      <c r="F89" s="10">
        <v>229</v>
      </c>
      <c r="G89" s="10"/>
      <c r="H89" s="10">
        <f>+F89+G89</f>
        <v>229</v>
      </c>
      <c r="I89" s="10">
        <f>+H89</f>
        <v>229</v>
      </c>
      <c r="J89" s="10">
        <f>+I89</f>
        <v>229</v>
      </c>
    </row>
    <row r="90" spans="1:10">
      <c r="A90" s="11" t="s">
        <v>564</v>
      </c>
      <c r="B90" s="1" t="s">
        <v>37</v>
      </c>
      <c r="C90" s="10">
        <v>3.0369999999999999</v>
      </c>
      <c r="D90" s="10">
        <v>4</v>
      </c>
      <c r="E90" s="10">
        <v>1</v>
      </c>
      <c r="F90" s="10">
        <v>2</v>
      </c>
      <c r="G90" s="10"/>
      <c r="H90" s="10">
        <f>+F90+G90</f>
        <v>2</v>
      </c>
      <c r="I90" s="10">
        <f>+H90</f>
        <v>2</v>
      </c>
      <c r="J90" s="10">
        <f>+I90</f>
        <v>2</v>
      </c>
    </row>
    <row r="91" spans="1:10">
      <c r="A91" s="11" t="s">
        <v>563</v>
      </c>
      <c r="B91" s="1" t="s">
        <v>562</v>
      </c>
      <c r="C91" s="10">
        <v>29</v>
      </c>
      <c r="D91" s="10">
        <v>0</v>
      </c>
      <c r="E91" s="10">
        <v>5</v>
      </c>
      <c r="F91" s="10">
        <v>39</v>
      </c>
      <c r="G91" s="10"/>
      <c r="H91" s="10">
        <f>+F91+G91</f>
        <v>39</v>
      </c>
      <c r="I91" s="10">
        <f>+H91</f>
        <v>39</v>
      </c>
      <c r="J91" s="10">
        <f>+I91</f>
        <v>39</v>
      </c>
    </row>
    <row r="92" spans="1:10">
      <c r="A92" s="11" t="s">
        <v>561</v>
      </c>
      <c r="B92" s="1" t="s">
        <v>560</v>
      </c>
      <c r="C92" s="10">
        <v>19.834</v>
      </c>
      <c r="D92" s="10">
        <v>16</v>
      </c>
      <c r="E92" s="10">
        <v>10</v>
      </c>
      <c r="F92" s="10">
        <v>17</v>
      </c>
      <c r="G92" s="10"/>
      <c r="H92" s="10">
        <f>+F92+G92</f>
        <v>17</v>
      </c>
      <c r="I92" s="10">
        <f>+H92</f>
        <v>17</v>
      </c>
      <c r="J92" s="10">
        <f>+I92</f>
        <v>17</v>
      </c>
    </row>
    <row r="93" spans="1:10">
      <c r="A93" s="11" t="s">
        <v>559</v>
      </c>
      <c r="B93" s="1" t="s">
        <v>558</v>
      </c>
      <c r="C93" s="10">
        <v>0</v>
      </c>
      <c r="D93" s="10">
        <v>0</v>
      </c>
      <c r="E93" s="10">
        <v>0</v>
      </c>
      <c r="F93" s="10">
        <v>0</v>
      </c>
      <c r="G93" s="10"/>
      <c r="H93" s="10">
        <f>+F93+G93</f>
        <v>0</v>
      </c>
      <c r="I93" s="10">
        <f>+H93</f>
        <v>0</v>
      </c>
      <c r="J93" s="10">
        <f>+I93</f>
        <v>0</v>
      </c>
    </row>
    <row r="94" spans="1:10" ht="15.75">
      <c r="A94" s="5" t="s">
        <v>1</v>
      </c>
      <c r="B94" s="9" t="s">
        <v>557</v>
      </c>
      <c r="C94" s="8">
        <f>SUM(C72:C93)</f>
        <v>3562.7429999999995</v>
      </c>
      <c r="D94" s="8">
        <f>SUM(D72:D93)</f>
        <v>3729</v>
      </c>
      <c r="E94" s="8">
        <f>SUM(E72:E93)</f>
        <v>2350</v>
      </c>
      <c r="F94" s="8">
        <f>SUM(F72:F93)</f>
        <v>3303</v>
      </c>
      <c r="G94" s="8">
        <f>SUM(G72:G93)</f>
        <v>0</v>
      </c>
      <c r="H94" s="8">
        <f>SUM(H72:H93)</f>
        <v>3303</v>
      </c>
      <c r="I94" s="8">
        <f>SUM(I72:I93)</f>
        <v>3303</v>
      </c>
      <c r="J94" s="8">
        <f>SUM(J72:J93)</f>
        <v>3303</v>
      </c>
    </row>
    <row r="95" spans="1:10">
      <c r="A95" s="11" t="s">
        <v>556</v>
      </c>
      <c r="B95" s="1" t="s">
        <v>555</v>
      </c>
      <c r="C95" s="10">
        <v>138</v>
      </c>
      <c r="D95" s="10">
        <v>154</v>
      </c>
      <c r="E95" s="10">
        <v>82</v>
      </c>
      <c r="F95" s="10">
        <v>90</v>
      </c>
      <c r="G95" s="10"/>
      <c r="H95" s="10">
        <f>+F95+G95</f>
        <v>90</v>
      </c>
      <c r="I95" s="10">
        <f>+H95</f>
        <v>90</v>
      </c>
      <c r="J95" s="10">
        <f>+I95</f>
        <v>90</v>
      </c>
    </row>
    <row r="96" spans="1:10">
      <c r="A96" s="11" t="s">
        <v>554</v>
      </c>
      <c r="B96" s="1" t="s">
        <v>553</v>
      </c>
      <c r="C96" s="10">
        <v>130</v>
      </c>
      <c r="D96" s="10">
        <v>116</v>
      </c>
      <c r="E96" s="10">
        <v>44</v>
      </c>
      <c r="F96" s="10">
        <v>62</v>
      </c>
      <c r="G96" s="10"/>
      <c r="H96" s="10">
        <f>+F96+G96</f>
        <v>62</v>
      </c>
      <c r="I96" s="10">
        <f>+H96</f>
        <v>62</v>
      </c>
      <c r="J96" s="10">
        <f>+I96</f>
        <v>62</v>
      </c>
    </row>
    <row r="97" spans="1:11" ht="15.75">
      <c r="A97" s="5" t="s">
        <v>1</v>
      </c>
      <c r="B97" s="9" t="s">
        <v>552</v>
      </c>
      <c r="C97" s="8">
        <f>SUM(C95:C96)</f>
        <v>268</v>
      </c>
      <c r="D97" s="8">
        <f>SUM(D95:D96)</f>
        <v>270</v>
      </c>
      <c r="E97" s="8">
        <f>SUM(E95:E96)</f>
        <v>126</v>
      </c>
      <c r="F97" s="8">
        <f>SUM(F95:F96)</f>
        <v>152</v>
      </c>
      <c r="G97" s="8">
        <f>SUM(G95:G96)</f>
        <v>0</v>
      </c>
      <c r="H97" s="8">
        <f>SUM(H95:H96)</f>
        <v>152</v>
      </c>
      <c r="I97" s="8">
        <f>SUM(I95:I96)</f>
        <v>152</v>
      </c>
      <c r="J97" s="8">
        <f>SUM(J95:J96)</f>
        <v>152</v>
      </c>
    </row>
    <row r="98" spans="1:11">
      <c r="A98" s="11" t="s">
        <v>551</v>
      </c>
      <c r="B98" s="1" t="s">
        <v>550</v>
      </c>
      <c r="C98" s="10">
        <v>644.25599999999997</v>
      </c>
      <c r="D98" s="10">
        <v>306</v>
      </c>
      <c r="E98" s="10">
        <v>362</v>
      </c>
      <c r="F98" s="10">
        <v>483</v>
      </c>
      <c r="G98" s="10">
        <v>-100</v>
      </c>
      <c r="H98" s="10">
        <f>+F98+G98</f>
        <v>383</v>
      </c>
      <c r="I98" s="10">
        <f>+H98</f>
        <v>383</v>
      </c>
      <c r="J98" s="10">
        <f>+I98</f>
        <v>383</v>
      </c>
    </row>
    <row r="99" spans="1:11" ht="15.75">
      <c r="A99" s="5" t="s">
        <v>1</v>
      </c>
      <c r="B99" s="9" t="s">
        <v>549</v>
      </c>
      <c r="C99" s="8">
        <f>SUM(C98)</f>
        <v>644.25599999999997</v>
      </c>
      <c r="D99" s="8">
        <f>SUM(D98)</f>
        <v>306</v>
      </c>
      <c r="E99" s="8">
        <f>SUM(E98)</f>
        <v>362</v>
      </c>
      <c r="F99" s="8">
        <f>SUM(F98)</f>
        <v>483</v>
      </c>
      <c r="G99" s="8">
        <f>SUM(G98)</f>
        <v>-100</v>
      </c>
      <c r="H99" s="8">
        <f>SUM(H98)</f>
        <v>383</v>
      </c>
      <c r="I99" s="8">
        <f>SUM(I98)</f>
        <v>383</v>
      </c>
      <c r="J99" s="8">
        <f>SUM(J98)</f>
        <v>383</v>
      </c>
    </row>
    <row r="100" spans="1:11">
      <c r="A100" s="11" t="s">
        <v>548</v>
      </c>
      <c r="B100" s="1" t="s">
        <v>547</v>
      </c>
      <c r="C100" s="10">
        <v>26.331</v>
      </c>
      <c r="D100" s="10">
        <v>0</v>
      </c>
      <c r="E100" s="10">
        <v>0</v>
      </c>
      <c r="F100" s="14">
        <v>1078</v>
      </c>
      <c r="G100" s="10">
        <f>25*0+1000*0</f>
        <v>0</v>
      </c>
      <c r="H100" s="10">
        <f>+F100+G100</f>
        <v>1078</v>
      </c>
      <c r="I100" s="10">
        <f>+H100</f>
        <v>1078</v>
      </c>
      <c r="J100" s="10">
        <f>+I100</f>
        <v>1078</v>
      </c>
      <c r="K100" s="15" t="s">
        <v>546</v>
      </c>
    </row>
    <row r="101" spans="1:11">
      <c r="A101" s="11" t="s">
        <v>545</v>
      </c>
      <c r="B101" s="1" t="s">
        <v>544</v>
      </c>
      <c r="C101" s="10">
        <v>959</v>
      </c>
      <c r="D101" s="10">
        <v>659</v>
      </c>
      <c r="E101" s="10">
        <v>495</v>
      </c>
      <c r="F101" s="10">
        <v>659</v>
      </c>
      <c r="G101" s="10">
        <v>-300</v>
      </c>
      <c r="H101" s="10">
        <f>+F101+G101</f>
        <v>359</v>
      </c>
      <c r="I101" s="10">
        <v>60</v>
      </c>
      <c r="J101" s="10">
        <v>0</v>
      </c>
    </row>
    <row r="102" spans="1:11">
      <c r="A102" s="11" t="s">
        <v>543</v>
      </c>
      <c r="B102" s="1" t="s">
        <v>542</v>
      </c>
      <c r="C102" s="10">
        <v>0</v>
      </c>
      <c r="D102" s="10">
        <v>5</v>
      </c>
      <c r="E102" s="10">
        <v>0</v>
      </c>
      <c r="F102" s="10">
        <v>0</v>
      </c>
      <c r="G102" s="10"/>
      <c r="H102" s="10">
        <f>+F102+G102</f>
        <v>0</v>
      </c>
      <c r="I102" s="10">
        <f>+H102</f>
        <v>0</v>
      </c>
      <c r="J102" s="10">
        <f>+I102</f>
        <v>0</v>
      </c>
    </row>
    <row r="103" spans="1:11" ht="15.75">
      <c r="A103" s="5" t="s">
        <v>1</v>
      </c>
      <c r="B103" s="9" t="s">
        <v>541</v>
      </c>
      <c r="C103" s="8">
        <f>SUM(C100:C102)</f>
        <v>985.33100000000002</v>
      </c>
      <c r="D103" s="8">
        <f>SUM(D100:D102)</f>
        <v>664</v>
      </c>
      <c r="E103" s="8">
        <f>SUM(E100:E102)</f>
        <v>495</v>
      </c>
      <c r="F103" s="8">
        <f>SUM(F100:F102)</f>
        <v>1737</v>
      </c>
      <c r="G103" s="8">
        <f>SUM(G100:G102)</f>
        <v>-300</v>
      </c>
      <c r="H103" s="8">
        <f>SUM(H100:H102)</f>
        <v>1437</v>
      </c>
      <c r="I103" s="8">
        <f>SUM(I100:I102)</f>
        <v>1138</v>
      </c>
      <c r="J103" s="8">
        <f>SUM(J100:J102)</f>
        <v>1078</v>
      </c>
    </row>
    <row r="104" spans="1:11">
      <c r="A104" s="11" t="s">
        <v>540</v>
      </c>
      <c r="B104" s="1" t="s">
        <v>539</v>
      </c>
      <c r="C104" s="10">
        <v>0</v>
      </c>
      <c r="D104" s="10">
        <v>0</v>
      </c>
      <c r="E104" s="10">
        <v>0</v>
      </c>
      <c r="F104" s="10">
        <v>0</v>
      </c>
      <c r="G104" s="10"/>
      <c r="H104" s="10">
        <f>+F104+G104</f>
        <v>0</v>
      </c>
      <c r="I104" s="10">
        <f>+H104</f>
        <v>0</v>
      </c>
      <c r="J104" s="10">
        <f>+I104</f>
        <v>0</v>
      </c>
    </row>
    <row r="105" spans="1:11">
      <c r="A105" s="11" t="s">
        <v>538</v>
      </c>
      <c r="B105" s="1" t="s">
        <v>537</v>
      </c>
      <c r="C105" s="10">
        <v>17.854400000000002</v>
      </c>
      <c r="D105" s="10">
        <v>0</v>
      </c>
      <c r="E105" s="10">
        <v>0</v>
      </c>
      <c r="F105" s="10">
        <v>23</v>
      </c>
      <c r="G105" s="10"/>
      <c r="H105" s="10">
        <f>+F105+G105</f>
        <v>23</v>
      </c>
      <c r="I105" s="10">
        <f>+H105</f>
        <v>23</v>
      </c>
      <c r="J105" s="10">
        <f>+I105</f>
        <v>23</v>
      </c>
    </row>
    <row r="106" spans="1:11" ht="15.75">
      <c r="A106" s="5" t="s">
        <v>1</v>
      </c>
      <c r="B106" s="9" t="s">
        <v>536</v>
      </c>
      <c r="C106" s="8">
        <f>SUM(C104:C105)</f>
        <v>17.854400000000002</v>
      </c>
      <c r="D106" s="8">
        <f>SUM(D104:D105)</f>
        <v>0</v>
      </c>
      <c r="E106" s="8">
        <f>SUM(E104:E105)</f>
        <v>0</v>
      </c>
      <c r="F106" s="8">
        <f>SUM(F104:F105)</f>
        <v>23</v>
      </c>
      <c r="G106" s="8">
        <f>SUM(G104:G105)</f>
        <v>0</v>
      </c>
      <c r="H106" s="8">
        <f>SUM(H104:H105)</f>
        <v>23</v>
      </c>
      <c r="I106" s="8">
        <f>SUM(I104:I105)</f>
        <v>23</v>
      </c>
      <c r="J106" s="8">
        <f>SUM(J104:J105)</f>
        <v>23</v>
      </c>
    </row>
    <row r="107" spans="1:11">
      <c r="A107" s="11" t="s">
        <v>535</v>
      </c>
      <c r="B107" s="1" t="s">
        <v>15</v>
      </c>
      <c r="C107" s="10">
        <v>577.77251999999999</v>
      </c>
      <c r="D107" s="10">
        <v>182</v>
      </c>
      <c r="E107" s="10">
        <v>206</v>
      </c>
      <c r="F107" s="10">
        <v>206</v>
      </c>
      <c r="G107" s="10"/>
      <c r="H107" s="10">
        <f>+F107+G107</f>
        <v>206</v>
      </c>
      <c r="I107" s="10">
        <f>+H107</f>
        <v>206</v>
      </c>
      <c r="J107" s="10">
        <f>+I107</f>
        <v>206</v>
      </c>
    </row>
    <row r="108" spans="1:11">
      <c r="A108" s="11" t="s">
        <v>534</v>
      </c>
      <c r="B108" s="1" t="s">
        <v>4</v>
      </c>
      <c r="C108" s="10">
        <v>2434.25819</v>
      </c>
      <c r="D108" s="10">
        <v>1500</v>
      </c>
      <c r="E108" s="10">
        <v>2288</v>
      </c>
      <c r="F108" s="10">
        <v>2288</v>
      </c>
      <c r="G108" s="10"/>
      <c r="H108" s="10">
        <f>+F108+G108</f>
        <v>2288</v>
      </c>
      <c r="I108" s="10">
        <f>+H108</f>
        <v>2288</v>
      </c>
      <c r="J108" s="10">
        <f>+I108</f>
        <v>2288</v>
      </c>
    </row>
    <row r="109" spans="1:11" ht="15.75">
      <c r="A109" s="5" t="s">
        <v>1</v>
      </c>
      <c r="B109" s="9" t="s">
        <v>533</v>
      </c>
      <c r="C109" s="8">
        <f>SUM(C107:C108)</f>
        <v>3012.03071</v>
      </c>
      <c r="D109" s="8">
        <f>SUM(D107:D108)</f>
        <v>1682</v>
      </c>
      <c r="E109" s="8">
        <f>SUM(E107:E108)</f>
        <v>2494</v>
      </c>
      <c r="F109" s="8">
        <f>SUM(F107:F108)</f>
        <v>2494</v>
      </c>
      <c r="G109" s="8">
        <f>SUM(G107:G108)</f>
        <v>0</v>
      </c>
      <c r="H109" s="8">
        <f>SUM(H107:H108)</f>
        <v>2494</v>
      </c>
      <c r="I109" s="8">
        <f>SUM(I107:I108)</f>
        <v>2494</v>
      </c>
      <c r="J109" s="8">
        <f>SUM(J107:J108)</f>
        <v>2494</v>
      </c>
    </row>
    <row r="110" spans="1:11" ht="16.5" thickBot="1">
      <c r="A110" s="5" t="s">
        <v>1</v>
      </c>
      <c r="B110" s="7" t="s">
        <v>532</v>
      </c>
      <c r="C110" s="6">
        <f>C109+C106+C103+C99+C97+C94+C71+C56+C16+C14</f>
        <v>37107.671750000009</v>
      </c>
      <c r="D110" s="6">
        <f>D109+D106+D103+D99+D97+D94+D71+D56+D16+D14</f>
        <v>37471</v>
      </c>
      <c r="E110" s="6">
        <f>E109+E106+E103+E99+E97+E94+E71+E56+E16+E14</f>
        <v>26758</v>
      </c>
      <c r="F110" s="6">
        <f>F109+F106+F103+F99+F97+F94+F71+F56+F16+F14</f>
        <v>35099</v>
      </c>
      <c r="G110" s="6">
        <f>G109+G106+G103+G99+G97+G94+G71+G56+G16+G14</f>
        <v>2358</v>
      </c>
      <c r="H110" s="6">
        <f>H109+H106+H103+H99+H97+H94+H71+H56+H16+H14</f>
        <v>37457</v>
      </c>
      <c r="I110" s="6">
        <f>I109+I106+I103+I99+I97+I94+I71+I56+I16+I14</f>
        <v>37224.19</v>
      </c>
      <c r="J110" s="6">
        <f>J109+J106+J103+J99+J97+J94+J71+J56+J16+J14</f>
        <v>37378.4519</v>
      </c>
    </row>
    <row r="111" spans="1:11" ht="23.45" customHeight="1" thickTop="1">
      <c r="A111" s="11" t="s">
        <v>531</v>
      </c>
      <c r="B111" s="1" t="s">
        <v>530</v>
      </c>
      <c r="C111" s="10">
        <v>181.62067999999999</v>
      </c>
      <c r="D111" s="10">
        <v>182</v>
      </c>
      <c r="E111" s="10">
        <v>144</v>
      </c>
      <c r="F111" s="10">
        <v>188</v>
      </c>
      <c r="G111" s="10"/>
      <c r="H111" s="10">
        <f>+F111+G111</f>
        <v>188</v>
      </c>
      <c r="I111" s="10">
        <f>+H111</f>
        <v>188</v>
      </c>
      <c r="J111" s="10">
        <f>+I111</f>
        <v>188</v>
      </c>
    </row>
    <row r="112" spans="1:11">
      <c r="A112" s="11" t="s">
        <v>529</v>
      </c>
      <c r="B112" s="1" t="s">
        <v>528</v>
      </c>
      <c r="C112" s="10">
        <v>641.82503000000008</v>
      </c>
      <c r="D112" s="10">
        <v>648</v>
      </c>
      <c r="E112" s="10">
        <f>536-10</f>
        <v>526</v>
      </c>
      <c r="F112" s="10">
        <v>842</v>
      </c>
      <c r="G112" s="10"/>
      <c r="H112" s="10">
        <f>+(F112+G112)*0+790</f>
        <v>790</v>
      </c>
      <c r="I112" s="10">
        <f>+H112</f>
        <v>790</v>
      </c>
      <c r="J112" s="10">
        <f>+I112</f>
        <v>790</v>
      </c>
    </row>
    <row r="113" spans="1:11">
      <c r="A113" s="11" t="s">
        <v>527</v>
      </c>
      <c r="B113" s="1" t="s">
        <v>526</v>
      </c>
      <c r="C113" s="10">
        <v>84.668240000000011</v>
      </c>
      <c r="D113" s="10">
        <v>86</v>
      </c>
      <c r="E113" s="10">
        <v>65</v>
      </c>
      <c r="F113" s="10">
        <v>85</v>
      </c>
      <c r="G113" s="10"/>
      <c r="H113" s="10">
        <f>+F113+G113</f>
        <v>85</v>
      </c>
      <c r="I113" s="10">
        <f>+H113</f>
        <v>85</v>
      </c>
      <c r="J113" s="10">
        <f>+I113</f>
        <v>85</v>
      </c>
    </row>
    <row r="114" spans="1:11">
      <c r="A114" s="11" t="s">
        <v>525</v>
      </c>
      <c r="B114" s="1" t="s">
        <v>524</v>
      </c>
      <c r="C114" s="10">
        <v>619.21503000000007</v>
      </c>
      <c r="D114" s="10">
        <v>620</v>
      </c>
      <c r="E114" s="10">
        <f>448-10</f>
        <v>438</v>
      </c>
      <c r="F114" s="10">
        <v>598</v>
      </c>
      <c r="G114" s="10"/>
      <c r="H114" s="10">
        <f>+F114+G114</f>
        <v>598</v>
      </c>
      <c r="I114" s="10">
        <f>+H114</f>
        <v>598</v>
      </c>
      <c r="J114" s="10">
        <f>+I114</f>
        <v>598</v>
      </c>
    </row>
    <row r="115" spans="1:11">
      <c r="A115" s="11" t="s">
        <v>523</v>
      </c>
      <c r="B115" s="1" t="s">
        <v>522</v>
      </c>
      <c r="C115" s="10"/>
      <c r="D115" s="10"/>
      <c r="E115" s="10"/>
      <c r="F115" s="10">
        <v>4</v>
      </c>
      <c r="G115" s="10"/>
      <c r="H115" s="10">
        <f>+F115+G115</f>
        <v>4</v>
      </c>
      <c r="I115" s="10">
        <f>+H115</f>
        <v>4</v>
      </c>
      <c r="J115" s="10">
        <f>+I115</f>
        <v>4</v>
      </c>
    </row>
    <row r="116" spans="1:11">
      <c r="A116" s="11" t="s">
        <v>521</v>
      </c>
      <c r="B116" s="1" t="s">
        <v>520</v>
      </c>
      <c r="C116" s="10">
        <v>0</v>
      </c>
      <c r="D116" s="10">
        <v>0</v>
      </c>
      <c r="E116" s="10">
        <v>0</v>
      </c>
      <c r="F116" s="10">
        <v>0</v>
      </c>
      <c r="G116" s="10"/>
      <c r="H116" s="10">
        <f>+F116+G116</f>
        <v>0</v>
      </c>
      <c r="I116" s="10">
        <f>+H116</f>
        <v>0</v>
      </c>
      <c r="J116" s="10">
        <f>+I116</f>
        <v>0</v>
      </c>
      <c r="K116" s="21"/>
    </row>
    <row r="117" spans="1:11">
      <c r="A117" s="11" t="s">
        <v>519</v>
      </c>
      <c r="B117" s="1" t="s">
        <v>518</v>
      </c>
      <c r="C117" s="10">
        <v>404.71419000000003</v>
      </c>
      <c r="D117" s="10">
        <v>408</v>
      </c>
      <c r="E117" s="10">
        <f>318-6</f>
        <v>312</v>
      </c>
      <c r="F117" s="10">
        <v>411</v>
      </c>
      <c r="G117" s="10"/>
      <c r="H117" s="10">
        <f>+F117+G117</f>
        <v>411</v>
      </c>
      <c r="I117" s="10">
        <f>+H117</f>
        <v>411</v>
      </c>
      <c r="J117" s="10">
        <f>+I117</f>
        <v>411</v>
      </c>
      <c r="K117" s="21"/>
    </row>
    <row r="118" spans="1:11">
      <c r="A118" s="11" t="s">
        <v>517</v>
      </c>
      <c r="B118" s="1" t="s">
        <v>516</v>
      </c>
      <c r="C118" s="10">
        <v>17.791970000000003</v>
      </c>
      <c r="D118" s="10">
        <v>47</v>
      </c>
      <c r="E118" s="10">
        <v>0</v>
      </c>
      <c r="F118" s="10">
        <v>0</v>
      </c>
      <c r="G118" s="10"/>
      <c r="H118" s="10">
        <f>+F118+G118</f>
        <v>0</v>
      </c>
      <c r="I118" s="10">
        <f>+H118</f>
        <v>0</v>
      </c>
      <c r="J118" s="10">
        <f>+I118</f>
        <v>0</v>
      </c>
      <c r="K118" s="21"/>
    </row>
    <row r="119" spans="1:11">
      <c r="A119" s="11" t="s">
        <v>515</v>
      </c>
      <c r="B119" s="1" t="s">
        <v>514</v>
      </c>
      <c r="C119" s="10">
        <v>161.61329999999998</v>
      </c>
      <c r="D119" s="10">
        <v>151</v>
      </c>
      <c r="E119" s="10">
        <v>160</v>
      </c>
      <c r="F119" s="10">
        <v>196</v>
      </c>
      <c r="G119" s="10"/>
      <c r="H119" s="10">
        <f>+F119+G119</f>
        <v>196</v>
      </c>
      <c r="I119" s="10">
        <f>+H119</f>
        <v>196</v>
      </c>
      <c r="J119" s="10">
        <f>+I119</f>
        <v>196</v>
      </c>
      <c r="K119" s="21"/>
    </row>
    <row r="120" spans="1:11">
      <c r="A120" s="11" t="s">
        <v>513</v>
      </c>
      <c r="B120" s="1" t="s">
        <v>512</v>
      </c>
      <c r="C120" s="10">
        <v>116</v>
      </c>
      <c r="D120" s="10">
        <v>117</v>
      </c>
      <c r="E120" s="10">
        <v>89</v>
      </c>
      <c r="F120" s="10">
        <v>116</v>
      </c>
      <c r="G120" s="10"/>
      <c r="H120" s="10">
        <f>+F120+G120</f>
        <v>116</v>
      </c>
      <c r="I120" s="10">
        <f>+H120</f>
        <v>116</v>
      </c>
      <c r="J120" s="10">
        <f>+I120</f>
        <v>116</v>
      </c>
    </row>
    <row r="121" spans="1:11">
      <c r="A121" s="11" t="s">
        <v>511</v>
      </c>
      <c r="B121" s="1" t="s">
        <v>510</v>
      </c>
      <c r="C121" s="10">
        <v>147</v>
      </c>
      <c r="D121" s="10">
        <v>173</v>
      </c>
      <c r="E121" s="10">
        <v>141</v>
      </c>
      <c r="F121" s="10">
        <v>185</v>
      </c>
      <c r="G121" s="10"/>
      <c r="H121" s="10">
        <f>+F121+G121</f>
        <v>185</v>
      </c>
      <c r="I121" s="10">
        <f>+H121</f>
        <v>185</v>
      </c>
      <c r="J121" s="10">
        <f>+I121</f>
        <v>185</v>
      </c>
    </row>
    <row r="122" spans="1:11">
      <c r="A122" s="11" t="s">
        <v>509</v>
      </c>
      <c r="B122" s="1" t="s">
        <v>508</v>
      </c>
      <c r="C122" s="10">
        <v>435.31221999999997</v>
      </c>
      <c r="D122" s="10">
        <v>440</v>
      </c>
      <c r="E122" s="10">
        <v>338</v>
      </c>
      <c r="F122" s="10">
        <v>445</v>
      </c>
      <c r="G122" s="10"/>
      <c r="H122" s="10">
        <f>+F122+G122</f>
        <v>445</v>
      </c>
      <c r="I122" s="10">
        <f>+H122</f>
        <v>445</v>
      </c>
      <c r="J122" s="10">
        <f>+I122</f>
        <v>445</v>
      </c>
      <c r="K122" s="1" t="s">
        <v>507</v>
      </c>
    </row>
    <row r="123" spans="1:11">
      <c r="A123" s="11" t="s">
        <v>506</v>
      </c>
      <c r="B123" s="1" t="s">
        <v>505</v>
      </c>
      <c r="C123" s="10">
        <v>148.51285999999999</v>
      </c>
      <c r="D123" s="10">
        <v>199</v>
      </c>
      <c r="E123" s="10">
        <v>94</v>
      </c>
      <c r="F123" s="10">
        <v>132</v>
      </c>
      <c r="G123" s="10"/>
      <c r="H123" s="10">
        <f>+F123+G123</f>
        <v>132</v>
      </c>
      <c r="I123" s="10">
        <f>+H123</f>
        <v>132</v>
      </c>
      <c r="J123" s="10">
        <f>+I123</f>
        <v>132</v>
      </c>
    </row>
    <row r="124" spans="1:11">
      <c r="A124" s="11" t="s">
        <v>504</v>
      </c>
      <c r="B124" s="1" t="s">
        <v>503</v>
      </c>
      <c r="C124" s="10">
        <v>931.04572999999993</v>
      </c>
      <c r="D124" s="10">
        <v>943</v>
      </c>
      <c r="E124" s="10">
        <f>691-10</f>
        <v>681</v>
      </c>
      <c r="F124" s="10">
        <v>891</v>
      </c>
      <c r="G124" s="10"/>
      <c r="H124" s="10">
        <f>+F124+G124</f>
        <v>891</v>
      </c>
      <c r="I124" s="10">
        <f>+H124</f>
        <v>891</v>
      </c>
      <c r="J124" s="10">
        <f>+I124</f>
        <v>891</v>
      </c>
    </row>
    <row r="125" spans="1:11">
      <c r="A125" s="11" t="s">
        <v>502</v>
      </c>
      <c r="B125" s="1" t="s">
        <v>501</v>
      </c>
      <c r="C125" s="10">
        <v>271.17356999999998</v>
      </c>
      <c r="D125" s="10">
        <v>289</v>
      </c>
      <c r="E125" s="10">
        <v>214</v>
      </c>
      <c r="F125" s="10">
        <v>282</v>
      </c>
      <c r="G125" s="10"/>
      <c r="H125" s="10">
        <f>+F125+G125</f>
        <v>282</v>
      </c>
      <c r="I125" s="10">
        <f>+H125</f>
        <v>282</v>
      </c>
      <c r="J125" s="10">
        <f>+I125</f>
        <v>282</v>
      </c>
    </row>
    <row r="126" spans="1:11">
      <c r="A126" s="11" t="s">
        <v>500</v>
      </c>
      <c r="B126" s="1" t="s">
        <v>499</v>
      </c>
      <c r="C126" s="10">
        <v>87.900220000000004</v>
      </c>
      <c r="D126" s="10">
        <v>120</v>
      </c>
      <c r="E126" s="10">
        <v>92</v>
      </c>
      <c r="F126" s="10">
        <v>126</v>
      </c>
      <c r="G126" s="10"/>
      <c r="H126" s="10">
        <f>+F126+G126</f>
        <v>126</v>
      </c>
      <c r="I126" s="10">
        <f>+H126</f>
        <v>126</v>
      </c>
      <c r="J126" s="10">
        <f>+I126</f>
        <v>126</v>
      </c>
    </row>
    <row r="127" spans="1:11">
      <c r="A127" s="11" t="s">
        <v>498</v>
      </c>
      <c r="B127" s="1" t="s">
        <v>497</v>
      </c>
      <c r="C127" s="10">
        <v>0</v>
      </c>
      <c r="D127" s="10">
        <v>0</v>
      </c>
      <c r="E127" s="10">
        <v>2</v>
      </c>
      <c r="F127" s="10">
        <v>2</v>
      </c>
      <c r="G127" s="10"/>
      <c r="H127" s="10">
        <f>+F127+G127</f>
        <v>2</v>
      </c>
      <c r="I127" s="10">
        <f>+H127</f>
        <v>2</v>
      </c>
      <c r="J127" s="10">
        <f>+I127</f>
        <v>2</v>
      </c>
    </row>
    <row r="128" spans="1:11">
      <c r="A128" s="11" t="s">
        <v>496</v>
      </c>
      <c r="B128" s="1" t="s">
        <v>495</v>
      </c>
      <c r="C128" s="10">
        <v>48.210140000000003</v>
      </c>
      <c r="D128" s="10">
        <v>44</v>
      </c>
      <c r="E128" s="10">
        <v>35</v>
      </c>
      <c r="F128" s="10">
        <v>44</v>
      </c>
      <c r="G128" s="10"/>
      <c r="H128" s="10">
        <f>+F128+G128</f>
        <v>44</v>
      </c>
      <c r="I128" s="10">
        <f>+H128</f>
        <v>44</v>
      </c>
      <c r="J128" s="10">
        <f>+I128</f>
        <v>44</v>
      </c>
    </row>
    <row r="129" spans="1:11">
      <c r="A129" s="11" t="s">
        <v>494</v>
      </c>
      <c r="B129" s="1" t="s">
        <v>493</v>
      </c>
      <c r="C129" s="10">
        <v>0</v>
      </c>
      <c r="D129" s="10"/>
      <c r="E129" s="10">
        <v>0</v>
      </c>
      <c r="F129" s="10">
        <v>0</v>
      </c>
      <c r="G129" s="10"/>
      <c r="H129" s="10">
        <f>+F129+G129</f>
        <v>0</v>
      </c>
      <c r="I129" s="10">
        <f>+H129</f>
        <v>0</v>
      </c>
      <c r="J129" s="10">
        <f>+I129</f>
        <v>0</v>
      </c>
    </row>
    <row r="130" spans="1:11">
      <c r="A130" s="11" t="s">
        <v>492</v>
      </c>
      <c r="B130" s="1" t="s">
        <v>491</v>
      </c>
      <c r="C130" s="10">
        <v>178.77723</v>
      </c>
      <c r="D130" s="10">
        <v>189</v>
      </c>
      <c r="E130" s="10">
        <v>95</v>
      </c>
      <c r="F130" s="10">
        <v>127</v>
      </c>
      <c r="G130" s="10"/>
      <c r="H130" s="10">
        <f>+F130+G130</f>
        <v>127</v>
      </c>
      <c r="I130" s="10">
        <f>+H130</f>
        <v>127</v>
      </c>
      <c r="J130" s="10">
        <f>+I130</f>
        <v>127</v>
      </c>
    </row>
    <row r="131" spans="1:11">
      <c r="A131" s="11" t="s">
        <v>490</v>
      </c>
      <c r="B131" s="1" t="s">
        <v>489</v>
      </c>
      <c r="C131" s="10">
        <v>2112.0956099999999</v>
      </c>
      <c r="D131" s="10">
        <v>2140</v>
      </c>
      <c r="E131" s="10">
        <f>1733-20</f>
        <v>1713</v>
      </c>
      <c r="F131" s="10">
        <v>2239</v>
      </c>
      <c r="G131" s="10"/>
      <c r="H131" s="10">
        <f>+F131+G131</f>
        <v>2239</v>
      </c>
      <c r="I131" s="10">
        <f>+H131</f>
        <v>2239</v>
      </c>
      <c r="J131" s="10">
        <f>+I131</f>
        <v>2239</v>
      </c>
    </row>
    <row r="132" spans="1:11">
      <c r="A132" s="11" t="s">
        <v>488</v>
      </c>
      <c r="B132" s="1" t="s">
        <v>487</v>
      </c>
      <c r="C132" s="10">
        <v>2.9799600000000002</v>
      </c>
      <c r="D132" s="10">
        <v>2</v>
      </c>
      <c r="E132" s="10">
        <v>2</v>
      </c>
      <c r="F132" s="10">
        <v>3</v>
      </c>
      <c r="G132" s="10"/>
      <c r="H132" s="10">
        <f>+F132+G132</f>
        <v>3</v>
      </c>
      <c r="I132" s="10">
        <f>+H132</f>
        <v>3</v>
      </c>
      <c r="J132" s="10">
        <f>+I132</f>
        <v>3</v>
      </c>
    </row>
    <row r="133" spans="1:11">
      <c r="A133" s="11" t="s">
        <v>486</v>
      </c>
      <c r="B133" s="1" t="s">
        <v>485</v>
      </c>
      <c r="C133" s="10">
        <v>1068.932</v>
      </c>
      <c r="D133" s="10">
        <v>1080</v>
      </c>
      <c r="E133" s="10">
        <f>894-10</f>
        <v>884</v>
      </c>
      <c r="F133" s="10">
        <v>1157</v>
      </c>
      <c r="G133" s="10">
        <v>-350</v>
      </c>
      <c r="H133" s="10">
        <f>+F133+G133</f>
        <v>807</v>
      </c>
      <c r="I133" s="10">
        <f>+H133</f>
        <v>807</v>
      </c>
      <c r="J133" s="10">
        <f>+I133</f>
        <v>807</v>
      </c>
      <c r="K133" s="1" t="s">
        <v>484</v>
      </c>
    </row>
    <row r="134" spans="1:11">
      <c r="A134" s="11"/>
      <c r="B134" s="19" t="s">
        <v>483</v>
      </c>
      <c r="C134" s="10">
        <v>0</v>
      </c>
      <c r="D134" s="10"/>
      <c r="E134" s="10"/>
      <c r="F134" s="10">
        <v>0</v>
      </c>
      <c r="G134" s="18">
        <f>-530+300</f>
        <v>-230</v>
      </c>
      <c r="H134" s="10">
        <f>+F134+G134</f>
        <v>-230</v>
      </c>
      <c r="I134" s="10">
        <f>+H134-300</f>
        <v>-530</v>
      </c>
      <c r="J134" s="10">
        <f>+I134</f>
        <v>-530</v>
      </c>
      <c r="K134" s="1" t="s">
        <v>482</v>
      </c>
    </row>
    <row r="135" spans="1:11">
      <c r="A135" s="11"/>
      <c r="B135" s="19" t="s">
        <v>481</v>
      </c>
      <c r="C135" s="10"/>
      <c r="D135" s="10"/>
      <c r="E135" s="10"/>
      <c r="F135" s="10"/>
      <c r="G135" s="18">
        <v>86</v>
      </c>
      <c r="H135" s="10">
        <f>+F135+G135</f>
        <v>86</v>
      </c>
      <c r="I135" s="10">
        <v>0</v>
      </c>
      <c r="J135" s="10">
        <v>0</v>
      </c>
    </row>
    <row r="136" spans="1:11" ht="15.75">
      <c r="A136" s="5"/>
      <c r="B136" s="9" t="s">
        <v>480</v>
      </c>
      <c r="C136" s="8">
        <f>SUM(C111:C135)</f>
        <v>7659.3879799999995</v>
      </c>
      <c r="D136" s="8">
        <f>SUM(D111:D135)</f>
        <v>7878</v>
      </c>
      <c r="E136" s="8">
        <f>SUM(E111:E135)</f>
        <v>6025</v>
      </c>
      <c r="F136" s="8">
        <f>SUM(F111:F135)</f>
        <v>8073</v>
      </c>
      <c r="G136" s="8">
        <f>SUM(G111:G135)</f>
        <v>-494</v>
      </c>
      <c r="H136" s="8">
        <f>SUM(H111:H135)</f>
        <v>7527</v>
      </c>
      <c r="I136" s="8">
        <f>SUM(I111:I135)</f>
        <v>7141</v>
      </c>
      <c r="J136" s="8">
        <f>SUM(J111:J135)</f>
        <v>7141</v>
      </c>
    </row>
    <row r="137" spans="1:11">
      <c r="A137" s="11" t="s">
        <v>479</v>
      </c>
      <c r="B137" s="1" t="s">
        <v>478</v>
      </c>
      <c r="C137" s="10">
        <v>30.347900000000003</v>
      </c>
      <c r="D137" s="10">
        <v>32</v>
      </c>
      <c r="E137" s="10">
        <v>27</v>
      </c>
      <c r="F137" s="10">
        <v>29</v>
      </c>
      <c r="G137" s="10"/>
      <c r="H137" s="10">
        <f>+F137+G137</f>
        <v>29</v>
      </c>
      <c r="I137" s="10">
        <f>+H137</f>
        <v>29</v>
      </c>
      <c r="J137" s="10">
        <f>+I137</f>
        <v>29</v>
      </c>
    </row>
    <row r="138" spans="1:11">
      <c r="A138" s="11" t="s">
        <v>477</v>
      </c>
      <c r="B138" s="1" t="s">
        <v>476</v>
      </c>
      <c r="C138" s="10">
        <v>0</v>
      </c>
      <c r="D138" s="10">
        <v>0</v>
      </c>
      <c r="E138" s="10">
        <v>0</v>
      </c>
      <c r="F138" s="10">
        <v>0</v>
      </c>
      <c r="G138" s="10"/>
      <c r="H138" s="10">
        <f>+F138+G138</f>
        <v>0</v>
      </c>
      <c r="I138" s="10">
        <f>+H138</f>
        <v>0</v>
      </c>
      <c r="J138" s="10">
        <f>+I138</f>
        <v>0</v>
      </c>
    </row>
    <row r="139" spans="1:11">
      <c r="A139" s="11" t="s">
        <v>475</v>
      </c>
      <c r="B139" s="1" t="s">
        <v>474</v>
      </c>
      <c r="C139" s="10">
        <v>92.976679999999988</v>
      </c>
      <c r="D139" s="10">
        <v>60</v>
      </c>
      <c r="E139" s="10">
        <v>102</v>
      </c>
      <c r="F139" s="10">
        <v>110</v>
      </c>
      <c r="G139" s="18">
        <v>-106</v>
      </c>
      <c r="H139" s="10">
        <f>+F139+G139</f>
        <v>4</v>
      </c>
      <c r="I139" s="10">
        <f>+H139</f>
        <v>4</v>
      </c>
      <c r="J139" s="10">
        <f>+I139</f>
        <v>4</v>
      </c>
      <c r="K139" s="1" t="s">
        <v>473</v>
      </c>
    </row>
    <row r="140" spans="1:11">
      <c r="A140" s="11" t="s">
        <v>472</v>
      </c>
      <c r="B140" s="1" t="s">
        <v>471</v>
      </c>
      <c r="C140" s="10">
        <v>18</v>
      </c>
      <c r="D140" s="10">
        <v>18</v>
      </c>
      <c r="E140" s="10">
        <v>13</v>
      </c>
      <c r="F140" s="10">
        <v>18</v>
      </c>
      <c r="G140" s="10"/>
      <c r="H140" s="10">
        <f>+F140+G140</f>
        <v>18</v>
      </c>
      <c r="I140" s="10">
        <f>+H140</f>
        <v>18</v>
      </c>
      <c r="J140" s="10">
        <f>+I140</f>
        <v>18</v>
      </c>
    </row>
    <row r="141" spans="1:11">
      <c r="A141" s="11" t="s">
        <v>470</v>
      </c>
      <c r="B141" s="1" t="s">
        <v>469</v>
      </c>
      <c r="C141" s="10">
        <v>9</v>
      </c>
      <c r="D141" s="10">
        <v>6</v>
      </c>
      <c r="E141" s="10">
        <v>2</v>
      </c>
      <c r="F141" s="10">
        <v>6</v>
      </c>
      <c r="G141" s="10"/>
      <c r="H141" s="10">
        <f>+F141+G141</f>
        <v>6</v>
      </c>
      <c r="I141" s="10">
        <f>+H141</f>
        <v>6</v>
      </c>
      <c r="J141" s="10">
        <f>+I141</f>
        <v>6</v>
      </c>
    </row>
    <row r="142" spans="1:11">
      <c r="A142" s="11" t="s">
        <v>468</v>
      </c>
      <c r="B142" s="1" t="s">
        <v>467</v>
      </c>
      <c r="C142" s="10">
        <v>4.2362799999999998</v>
      </c>
      <c r="D142" s="10">
        <v>2</v>
      </c>
      <c r="E142" s="10">
        <v>5</v>
      </c>
      <c r="F142" s="10">
        <v>8</v>
      </c>
      <c r="G142" s="10"/>
      <c r="H142" s="10">
        <f>+F142+G142</f>
        <v>8</v>
      </c>
      <c r="I142" s="10">
        <f>+H142</f>
        <v>8</v>
      </c>
      <c r="J142" s="10">
        <f>+I142</f>
        <v>8</v>
      </c>
    </row>
    <row r="143" spans="1:11">
      <c r="A143" s="11" t="s">
        <v>466</v>
      </c>
      <c r="B143" s="1" t="s">
        <v>465</v>
      </c>
      <c r="C143" s="10">
        <v>6.3</v>
      </c>
      <c r="D143" s="10">
        <v>4</v>
      </c>
      <c r="E143" s="10">
        <v>9</v>
      </c>
      <c r="F143" s="10">
        <v>12</v>
      </c>
      <c r="G143" s="10"/>
      <c r="H143" s="10">
        <f>+F143+G143</f>
        <v>12</v>
      </c>
      <c r="I143" s="10">
        <f>+H143</f>
        <v>12</v>
      </c>
      <c r="J143" s="10">
        <f>+I143</f>
        <v>12</v>
      </c>
    </row>
    <row r="144" spans="1:11">
      <c r="A144" s="11" t="s">
        <v>464</v>
      </c>
      <c r="B144" s="1" t="s">
        <v>463</v>
      </c>
      <c r="C144" s="10">
        <v>0</v>
      </c>
      <c r="D144" s="10">
        <v>0</v>
      </c>
      <c r="E144" s="10">
        <v>0</v>
      </c>
      <c r="F144" s="10">
        <v>0</v>
      </c>
      <c r="G144" s="10"/>
      <c r="H144" s="10">
        <f>+F144+G144</f>
        <v>0</v>
      </c>
      <c r="I144" s="10">
        <f>+H144</f>
        <v>0</v>
      </c>
      <c r="J144" s="10">
        <f>+I144</f>
        <v>0</v>
      </c>
    </row>
    <row r="145" spans="1:11">
      <c r="A145" s="11" t="s">
        <v>462</v>
      </c>
      <c r="B145" s="1" t="s">
        <v>461</v>
      </c>
      <c r="C145" s="10">
        <v>2</v>
      </c>
      <c r="D145" s="10">
        <v>4</v>
      </c>
      <c r="E145" s="10">
        <v>2</v>
      </c>
      <c r="F145" s="10">
        <v>2</v>
      </c>
      <c r="G145" s="10"/>
      <c r="H145" s="10">
        <f>+F145+G145</f>
        <v>2</v>
      </c>
      <c r="I145" s="10">
        <f>+H145</f>
        <v>2</v>
      </c>
      <c r="J145" s="10">
        <f>+I145</f>
        <v>2</v>
      </c>
    </row>
    <row r="146" spans="1:11">
      <c r="A146" s="11" t="s">
        <v>460</v>
      </c>
      <c r="B146" s="1" t="s">
        <v>459</v>
      </c>
      <c r="C146" s="10">
        <v>15.89245</v>
      </c>
      <c r="D146" s="10">
        <v>16</v>
      </c>
      <c r="E146" s="10">
        <v>11</v>
      </c>
      <c r="F146" s="10">
        <v>11</v>
      </c>
      <c r="G146" s="10">
        <v>-15</v>
      </c>
      <c r="H146" s="10">
        <f>+F146+G146</f>
        <v>-4</v>
      </c>
      <c r="I146" s="10">
        <f>+H146</f>
        <v>-4</v>
      </c>
      <c r="J146" s="10">
        <f>+I146</f>
        <v>-4</v>
      </c>
      <c r="K146" s="1" t="s">
        <v>458</v>
      </c>
    </row>
    <row r="147" spans="1:11">
      <c r="A147" s="11" t="s">
        <v>457</v>
      </c>
      <c r="B147" s="1" t="s">
        <v>456</v>
      </c>
      <c r="C147" s="10">
        <v>1.62195</v>
      </c>
      <c r="D147" s="10">
        <v>2</v>
      </c>
      <c r="E147" s="10">
        <v>3</v>
      </c>
      <c r="F147" s="10">
        <v>3</v>
      </c>
      <c r="G147" s="10">
        <v>-4</v>
      </c>
      <c r="H147" s="10">
        <f>+F147+G147</f>
        <v>-1</v>
      </c>
      <c r="I147" s="10">
        <f>+H147</f>
        <v>-1</v>
      </c>
      <c r="J147" s="10">
        <f>+I147</f>
        <v>-1</v>
      </c>
    </row>
    <row r="148" spans="1:11">
      <c r="A148" s="11" t="s">
        <v>455</v>
      </c>
      <c r="B148" s="1" t="s">
        <v>454</v>
      </c>
      <c r="C148" s="10">
        <v>53.224379999999996</v>
      </c>
      <c r="D148" s="10">
        <v>50</v>
      </c>
      <c r="E148" s="10">
        <v>52</v>
      </c>
      <c r="F148" s="10">
        <f>52+17</f>
        <v>69</v>
      </c>
      <c r="G148" s="10">
        <v>-69</v>
      </c>
      <c r="H148" s="10">
        <f>+F148+G148</f>
        <v>0</v>
      </c>
      <c r="I148" s="10">
        <f>+H148</f>
        <v>0</v>
      </c>
      <c r="J148" s="10">
        <f>+I148</f>
        <v>0</v>
      </c>
    </row>
    <row r="149" spans="1:11">
      <c r="A149" s="11" t="s">
        <v>453</v>
      </c>
      <c r="B149" s="1" t="s">
        <v>452</v>
      </c>
      <c r="C149" s="10">
        <v>6.4065300000000001</v>
      </c>
      <c r="D149" s="10">
        <v>6</v>
      </c>
      <c r="E149" s="10">
        <v>3</v>
      </c>
      <c r="F149" s="10">
        <v>3</v>
      </c>
      <c r="G149" s="10"/>
      <c r="H149" s="10">
        <f>+F149+G149</f>
        <v>3</v>
      </c>
      <c r="I149" s="10">
        <f>+H149</f>
        <v>3</v>
      </c>
      <c r="J149" s="10">
        <f>+I149</f>
        <v>3</v>
      </c>
    </row>
    <row r="150" spans="1:11">
      <c r="A150" s="11" t="s">
        <v>451</v>
      </c>
      <c r="B150" s="1" t="s">
        <v>450</v>
      </c>
      <c r="C150" s="10">
        <v>59.757800000000003</v>
      </c>
      <c r="D150" s="10">
        <v>54</v>
      </c>
      <c r="E150" s="10">
        <v>19</v>
      </c>
      <c r="F150" s="10">
        <v>41</v>
      </c>
      <c r="G150" s="10"/>
      <c r="H150" s="10">
        <f>+F150+G150</f>
        <v>41</v>
      </c>
      <c r="I150" s="10">
        <f>+H150</f>
        <v>41</v>
      </c>
      <c r="J150" s="10">
        <f>+I150</f>
        <v>41</v>
      </c>
    </row>
    <row r="151" spans="1:11">
      <c r="A151" s="11" t="s">
        <v>449</v>
      </c>
      <c r="B151" s="1" t="s">
        <v>448</v>
      </c>
      <c r="C151" s="10">
        <v>101.34374000000001</v>
      </c>
      <c r="D151" s="10">
        <v>70</v>
      </c>
      <c r="E151" s="10">
        <v>62</v>
      </c>
      <c r="F151" s="10">
        <f>63+51</f>
        <v>114</v>
      </c>
      <c r="G151" s="10">
        <v>17</v>
      </c>
      <c r="H151" s="10">
        <f>+F151+G151</f>
        <v>131</v>
      </c>
      <c r="I151" s="10">
        <f>+H151</f>
        <v>131</v>
      </c>
      <c r="J151" s="10">
        <f>+I151</f>
        <v>131</v>
      </c>
    </row>
    <row r="152" spans="1:11">
      <c r="A152" s="11" t="s">
        <v>447</v>
      </c>
      <c r="B152" s="1" t="s">
        <v>446</v>
      </c>
      <c r="C152" s="10">
        <v>5.4349799999999995</v>
      </c>
      <c r="D152" s="10">
        <v>4</v>
      </c>
      <c r="E152" s="10">
        <v>6</v>
      </c>
      <c r="F152" s="10">
        <v>7</v>
      </c>
      <c r="G152" s="10"/>
      <c r="H152" s="10">
        <f>+F152+G152</f>
        <v>7</v>
      </c>
      <c r="I152" s="10">
        <f>+H152</f>
        <v>7</v>
      </c>
      <c r="J152" s="10">
        <f>+I152</f>
        <v>7</v>
      </c>
    </row>
    <row r="153" spans="1:11">
      <c r="A153" s="11" t="s">
        <v>445</v>
      </c>
      <c r="B153" s="1" t="s">
        <v>444</v>
      </c>
      <c r="C153" s="10">
        <v>7.3381000000000007</v>
      </c>
      <c r="D153" s="10">
        <v>6</v>
      </c>
      <c r="E153" s="10">
        <v>6</v>
      </c>
      <c r="F153" s="10">
        <v>8</v>
      </c>
      <c r="G153" s="10"/>
      <c r="H153" s="10">
        <f>+F153+G153</f>
        <v>8</v>
      </c>
      <c r="I153" s="10">
        <f>+H153</f>
        <v>8</v>
      </c>
      <c r="J153" s="10">
        <f>+I153</f>
        <v>8</v>
      </c>
    </row>
    <row r="154" spans="1:11">
      <c r="A154" s="11" t="s">
        <v>443</v>
      </c>
      <c r="B154" s="1" t="s">
        <v>442</v>
      </c>
      <c r="C154" s="10">
        <v>293.45416999999998</v>
      </c>
      <c r="D154" s="10">
        <v>210</v>
      </c>
      <c r="E154" s="10">
        <v>210</v>
      </c>
      <c r="F154" s="10">
        <v>285</v>
      </c>
      <c r="G154" s="10">
        <v>-75</v>
      </c>
      <c r="H154" s="10">
        <f>+F154+G154</f>
        <v>210</v>
      </c>
      <c r="I154" s="10">
        <f>+H154</f>
        <v>210</v>
      </c>
      <c r="J154" s="17">
        <f>+I154</f>
        <v>210</v>
      </c>
    </row>
    <row r="155" spans="1:11">
      <c r="A155" s="11" t="s">
        <v>441</v>
      </c>
      <c r="B155" s="1" t="s">
        <v>440</v>
      </c>
      <c r="C155" s="10">
        <v>17.130380000000002</v>
      </c>
      <c r="D155" s="10">
        <v>30</v>
      </c>
      <c r="E155" s="10">
        <v>14</v>
      </c>
      <c r="F155" s="10">
        <v>21</v>
      </c>
      <c r="G155" s="10"/>
      <c r="H155" s="10">
        <f>+F155+G155</f>
        <v>21</v>
      </c>
      <c r="I155" s="10">
        <f>+H155</f>
        <v>21</v>
      </c>
      <c r="J155" s="10">
        <f>+I155</f>
        <v>21</v>
      </c>
    </row>
    <row r="156" spans="1:11">
      <c r="A156" s="11" t="s">
        <v>439</v>
      </c>
      <c r="B156" s="1" t="s">
        <v>438</v>
      </c>
      <c r="C156" s="10">
        <v>6.1782899999999996</v>
      </c>
      <c r="D156" s="10">
        <v>4</v>
      </c>
      <c r="E156" s="10">
        <v>6</v>
      </c>
      <c r="F156" s="10">
        <v>9</v>
      </c>
      <c r="G156" s="10"/>
      <c r="H156" s="10">
        <f>+F156+G156</f>
        <v>9</v>
      </c>
      <c r="I156" s="10">
        <f>+H156</f>
        <v>9</v>
      </c>
      <c r="J156" s="10">
        <f>+I156</f>
        <v>9</v>
      </c>
    </row>
    <row r="157" spans="1:11">
      <c r="A157" s="11" t="s">
        <v>437</v>
      </c>
      <c r="B157" s="1" t="s">
        <v>436</v>
      </c>
      <c r="C157" s="10">
        <v>0</v>
      </c>
      <c r="D157" s="10">
        <v>0</v>
      </c>
      <c r="E157" s="10">
        <v>0</v>
      </c>
      <c r="F157" s="10">
        <v>0</v>
      </c>
      <c r="G157" s="10"/>
      <c r="H157" s="10">
        <f>+F157+G157</f>
        <v>0</v>
      </c>
      <c r="I157" s="10">
        <f>+H157</f>
        <v>0</v>
      </c>
      <c r="J157" s="10">
        <f>+I157</f>
        <v>0</v>
      </c>
    </row>
    <row r="158" spans="1:11">
      <c r="A158" s="11" t="s">
        <v>435</v>
      </c>
      <c r="B158" s="1" t="s">
        <v>434</v>
      </c>
      <c r="C158" s="10">
        <v>4.1500000000000004</v>
      </c>
      <c r="D158" s="10">
        <v>4</v>
      </c>
      <c r="E158" s="10">
        <v>4</v>
      </c>
      <c r="F158" s="10">
        <v>4</v>
      </c>
      <c r="G158" s="10"/>
      <c r="H158" s="10">
        <f>+F158+G158</f>
        <v>4</v>
      </c>
      <c r="I158" s="10">
        <f>+H158</f>
        <v>4</v>
      </c>
      <c r="J158" s="10">
        <f>+I158</f>
        <v>4</v>
      </c>
    </row>
    <row r="159" spans="1:11">
      <c r="A159" s="11" t="s">
        <v>433</v>
      </c>
      <c r="B159" s="1" t="s">
        <v>432</v>
      </c>
      <c r="C159" s="10">
        <v>18.530139999999999</v>
      </c>
      <c r="D159" s="10">
        <v>20</v>
      </c>
      <c r="E159" s="10">
        <v>13</v>
      </c>
      <c r="F159" s="10">
        <f>13+9</f>
        <v>22</v>
      </c>
      <c r="G159" s="10"/>
      <c r="H159" s="10">
        <f>+F159+G159</f>
        <v>22</v>
      </c>
      <c r="I159" s="10">
        <f>+H159</f>
        <v>22</v>
      </c>
      <c r="J159" s="10">
        <f>+I159</f>
        <v>22</v>
      </c>
    </row>
    <row r="160" spans="1:11">
      <c r="A160" s="11" t="s">
        <v>431</v>
      </c>
      <c r="B160" s="1" t="s">
        <v>430</v>
      </c>
      <c r="C160" s="10">
        <v>0.78961999999999999</v>
      </c>
      <c r="D160" s="10">
        <v>0</v>
      </c>
      <c r="E160" s="10">
        <v>1</v>
      </c>
      <c r="F160" s="10">
        <v>1</v>
      </c>
      <c r="G160" s="10"/>
      <c r="H160" s="10">
        <f>+F160+G160</f>
        <v>1</v>
      </c>
      <c r="I160" s="10">
        <f>+H160</f>
        <v>1</v>
      </c>
      <c r="J160" s="10">
        <f>+I160</f>
        <v>1</v>
      </c>
    </row>
    <row r="161" spans="1:11">
      <c r="A161" s="11" t="s">
        <v>429</v>
      </c>
      <c r="B161" s="1" t="s">
        <v>428</v>
      </c>
      <c r="C161" s="10">
        <v>45.696059999999996</v>
      </c>
      <c r="D161" s="10">
        <v>50</v>
      </c>
      <c r="E161" s="10">
        <v>29</v>
      </c>
      <c r="F161" s="10">
        <f>29+15</f>
        <v>44</v>
      </c>
      <c r="G161" s="10"/>
      <c r="H161" s="10">
        <f>+F161+G161</f>
        <v>44</v>
      </c>
      <c r="I161" s="10">
        <f>+H161</f>
        <v>44</v>
      </c>
      <c r="J161" s="10">
        <f>+I161</f>
        <v>44</v>
      </c>
    </row>
    <row r="162" spans="1:11">
      <c r="A162" s="11" t="s">
        <v>427</v>
      </c>
      <c r="B162" s="1" t="s">
        <v>426</v>
      </c>
      <c r="C162" s="10">
        <v>96.152559999999994</v>
      </c>
      <c r="D162" s="10">
        <v>102</v>
      </c>
      <c r="E162" s="10">
        <v>71</v>
      </c>
      <c r="F162" s="10">
        <f>77+6+9+6</f>
        <v>98</v>
      </c>
      <c r="G162" s="10"/>
      <c r="H162" s="10">
        <f>+F162+G162</f>
        <v>98</v>
      </c>
      <c r="I162" s="10">
        <f>+H162</f>
        <v>98</v>
      </c>
      <c r="J162" s="10">
        <f>+I162</f>
        <v>98</v>
      </c>
    </row>
    <row r="163" spans="1:11">
      <c r="A163" s="11" t="s">
        <v>425</v>
      </c>
      <c r="B163" s="1" t="s">
        <v>424</v>
      </c>
      <c r="C163" s="10">
        <v>27.593250000000001</v>
      </c>
      <c r="D163" s="10">
        <v>34</v>
      </c>
      <c r="E163" s="10">
        <v>19</v>
      </c>
      <c r="F163" s="10">
        <v>23</v>
      </c>
      <c r="G163" s="10"/>
      <c r="H163" s="10">
        <f>+F163+G163</f>
        <v>23</v>
      </c>
      <c r="I163" s="10">
        <f>+H163</f>
        <v>23</v>
      </c>
      <c r="J163" s="10">
        <f>+I163</f>
        <v>23</v>
      </c>
    </row>
    <row r="164" spans="1:11">
      <c r="A164" s="11" t="s">
        <v>423</v>
      </c>
      <c r="B164" s="1" t="s">
        <v>422</v>
      </c>
      <c r="C164" s="10">
        <v>115.40888000000001</v>
      </c>
      <c r="D164" s="10">
        <v>114</v>
      </c>
      <c r="E164" s="10">
        <v>89</v>
      </c>
      <c r="F164" s="10">
        <f>92+20+12</f>
        <v>124</v>
      </c>
      <c r="G164" s="10"/>
      <c r="H164" s="10">
        <f>+F164+G164</f>
        <v>124</v>
      </c>
      <c r="I164" s="10">
        <f>+H164</f>
        <v>124</v>
      </c>
      <c r="J164" s="10">
        <f>+I164</f>
        <v>124</v>
      </c>
    </row>
    <row r="165" spans="1:11">
      <c r="A165" s="11" t="s">
        <v>421</v>
      </c>
      <c r="B165" s="1" t="s">
        <v>420</v>
      </c>
      <c r="C165" s="10">
        <v>9.9466000000000001</v>
      </c>
      <c r="D165" s="10">
        <v>18</v>
      </c>
      <c r="E165" s="10">
        <v>16</v>
      </c>
      <c r="F165" s="10">
        <v>16</v>
      </c>
      <c r="G165" s="10"/>
      <c r="H165" s="10">
        <f>+F165+G165</f>
        <v>16</v>
      </c>
      <c r="I165" s="10">
        <f>+H165</f>
        <v>16</v>
      </c>
      <c r="J165" s="10">
        <f>+I165</f>
        <v>16</v>
      </c>
    </row>
    <row r="166" spans="1:11">
      <c r="A166" s="11" t="s">
        <v>419</v>
      </c>
      <c r="B166" s="1" t="s">
        <v>418</v>
      </c>
      <c r="C166" s="10">
        <v>16.646709999999999</v>
      </c>
      <c r="D166" s="10">
        <v>21</v>
      </c>
      <c r="E166" s="10">
        <v>5</v>
      </c>
      <c r="F166" s="10">
        <v>6</v>
      </c>
      <c r="G166" s="10"/>
      <c r="H166" s="10">
        <f>+F166+G166</f>
        <v>6</v>
      </c>
      <c r="I166" s="10">
        <f>+H166</f>
        <v>6</v>
      </c>
      <c r="J166" s="10">
        <f>+I166</f>
        <v>6</v>
      </c>
    </row>
    <row r="167" spans="1:11">
      <c r="A167" s="11" t="s">
        <v>417</v>
      </c>
      <c r="B167" s="1" t="s">
        <v>416</v>
      </c>
      <c r="C167" s="10">
        <v>0</v>
      </c>
      <c r="D167" s="10">
        <v>0</v>
      </c>
      <c r="E167" s="10">
        <v>0</v>
      </c>
      <c r="F167" s="10">
        <v>0</v>
      </c>
      <c r="G167" s="10"/>
      <c r="H167" s="10">
        <f>+F167+G167</f>
        <v>0</v>
      </c>
      <c r="I167" s="10">
        <f>+H167</f>
        <v>0</v>
      </c>
      <c r="J167" s="10">
        <f>+I167</f>
        <v>0</v>
      </c>
    </row>
    <row r="168" spans="1:11">
      <c r="A168" s="11" t="s">
        <v>415</v>
      </c>
      <c r="B168" s="1" t="s">
        <v>414</v>
      </c>
      <c r="C168" s="10">
        <v>21.0929</v>
      </c>
      <c r="D168" s="10">
        <v>22</v>
      </c>
      <c r="E168" s="10">
        <v>22</v>
      </c>
      <c r="F168" s="10">
        <v>27</v>
      </c>
      <c r="G168" s="10"/>
      <c r="H168" s="10">
        <f>+F168+G168</f>
        <v>27</v>
      </c>
      <c r="I168" s="10">
        <f>+H168</f>
        <v>27</v>
      </c>
      <c r="J168" s="10">
        <f>+I168</f>
        <v>27</v>
      </c>
    </row>
    <row r="169" spans="1:11">
      <c r="A169" s="11" t="s">
        <v>413</v>
      </c>
      <c r="B169" s="1" t="s">
        <v>412</v>
      </c>
      <c r="C169" s="10">
        <v>46.658999999999999</v>
      </c>
      <c r="D169" s="10">
        <v>0</v>
      </c>
      <c r="E169" s="10">
        <v>0</v>
      </c>
      <c r="F169" s="10">
        <v>30</v>
      </c>
      <c r="G169" s="10"/>
      <c r="H169" s="10">
        <f>+F169+G169</f>
        <v>30</v>
      </c>
      <c r="I169" s="10">
        <f>+H169</f>
        <v>30</v>
      </c>
      <c r="J169" s="17">
        <f>+I169</f>
        <v>30</v>
      </c>
    </row>
    <row r="170" spans="1:11">
      <c r="A170" s="11" t="s">
        <v>411</v>
      </c>
      <c r="B170" s="1" t="s">
        <v>410</v>
      </c>
      <c r="C170" s="10">
        <v>90.09</v>
      </c>
      <c r="D170" s="10">
        <v>107</v>
      </c>
      <c r="E170" s="10">
        <v>74</v>
      </c>
      <c r="F170" s="10">
        <v>82</v>
      </c>
      <c r="G170" s="18">
        <v>-82</v>
      </c>
      <c r="H170" s="10">
        <f>+F170+G170</f>
        <v>0</v>
      </c>
      <c r="I170" s="10">
        <f>+H170</f>
        <v>0</v>
      </c>
      <c r="J170" s="17">
        <f>+I170</f>
        <v>0</v>
      </c>
      <c r="K170" s="1" t="s">
        <v>409</v>
      </c>
    </row>
    <row r="171" spans="1:11">
      <c r="A171" s="11" t="s">
        <v>408</v>
      </c>
      <c r="B171" s="1" t="s">
        <v>407</v>
      </c>
      <c r="C171" s="10">
        <v>140.94215</v>
      </c>
      <c r="D171" s="10">
        <v>100</v>
      </c>
      <c r="E171" s="10">
        <v>47</v>
      </c>
      <c r="F171" s="10">
        <v>66</v>
      </c>
      <c r="G171" s="10"/>
      <c r="H171" s="10">
        <f>+F171+G171</f>
        <v>66</v>
      </c>
      <c r="I171" s="10">
        <f>+H171</f>
        <v>66</v>
      </c>
      <c r="J171" s="10">
        <f>+I171</f>
        <v>66</v>
      </c>
    </row>
    <row r="172" spans="1:11">
      <c r="A172" s="11" t="s">
        <v>406</v>
      </c>
      <c r="B172" s="15" t="s">
        <v>405</v>
      </c>
      <c r="C172" s="10">
        <v>136</v>
      </c>
      <c r="D172" s="10">
        <v>60</v>
      </c>
      <c r="E172" s="10">
        <v>162</v>
      </c>
      <c r="F172" s="10">
        <v>209</v>
      </c>
      <c r="G172" s="10">
        <v>-156</v>
      </c>
      <c r="H172" s="10">
        <f>+F172+G172</f>
        <v>53</v>
      </c>
      <c r="I172" s="10">
        <f>+H172</f>
        <v>53</v>
      </c>
      <c r="J172" s="10">
        <f>+I172</f>
        <v>53</v>
      </c>
      <c r="K172" s="1" t="s">
        <v>404</v>
      </c>
    </row>
    <row r="173" spans="1:11">
      <c r="A173" s="11" t="s">
        <v>403</v>
      </c>
      <c r="B173" s="1" t="s">
        <v>402</v>
      </c>
      <c r="C173" s="10">
        <v>129</v>
      </c>
      <c r="D173" s="10">
        <v>130</v>
      </c>
      <c r="E173" s="10">
        <v>97</v>
      </c>
      <c r="F173" s="10">
        <v>129</v>
      </c>
      <c r="G173" s="10"/>
      <c r="H173" s="10">
        <f>+F173+G173</f>
        <v>129</v>
      </c>
      <c r="I173" s="10">
        <f>+H173</f>
        <v>129</v>
      </c>
      <c r="J173" s="10">
        <f>+I173</f>
        <v>129</v>
      </c>
    </row>
    <row r="174" spans="1:11">
      <c r="A174" s="11" t="s">
        <v>401</v>
      </c>
      <c r="B174" s="1" t="s">
        <v>400</v>
      </c>
      <c r="C174" s="10">
        <v>0</v>
      </c>
      <c r="D174" s="10">
        <v>50</v>
      </c>
      <c r="E174" s="10">
        <v>2</v>
      </c>
      <c r="F174" s="10">
        <v>76</v>
      </c>
      <c r="G174" s="10">
        <v>-76</v>
      </c>
      <c r="H174" s="10">
        <f>+F174+G174</f>
        <v>0</v>
      </c>
      <c r="I174" s="10">
        <f>+H174</f>
        <v>0</v>
      </c>
      <c r="J174" s="17">
        <f>+I174</f>
        <v>0</v>
      </c>
    </row>
    <row r="175" spans="1:11">
      <c r="A175" s="11" t="s">
        <v>399</v>
      </c>
      <c r="B175" s="1" t="s">
        <v>398</v>
      </c>
      <c r="C175" s="10">
        <v>38.22992</v>
      </c>
      <c r="D175" s="10">
        <v>38</v>
      </c>
      <c r="E175" s="10">
        <v>30</v>
      </c>
      <c r="F175" s="10">
        <f>30+10</f>
        <v>40</v>
      </c>
      <c r="G175" s="10"/>
      <c r="H175" s="10">
        <f>+F175+G175</f>
        <v>40</v>
      </c>
      <c r="I175" s="10">
        <f>+H175</f>
        <v>40</v>
      </c>
      <c r="J175" s="10">
        <f>+I175</f>
        <v>40</v>
      </c>
    </row>
    <row r="176" spans="1:11">
      <c r="A176" s="11" t="s">
        <v>397</v>
      </c>
      <c r="B176" s="1" t="s">
        <v>396</v>
      </c>
      <c r="C176" s="10">
        <v>422.43761999999998</v>
      </c>
      <c r="D176" s="10">
        <v>394</v>
      </c>
      <c r="E176" s="10">
        <v>309</v>
      </c>
      <c r="F176" s="10">
        <f>300+119</f>
        <v>419</v>
      </c>
      <c r="G176" s="10"/>
      <c r="H176" s="10">
        <f>+F176+G176</f>
        <v>419</v>
      </c>
      <c r="I176" s="10">
        <f>+H176</f>
        <v>419</v>
      </c>
      <c r="J176" s="10">
        <f>+I176</f>
        <v>419</v>
      </c>
    </row>
    <row r="177" spans="1:10">
      <c r="A177" s="11" t="s">
        <v>395</v>
      </c>
      <c r="B177" s="1" t="s">
        <v>394</v>
      </c>
      <c r="C177" s="10">
        <v>30.618279999999999</v>
      </c>
      <c r="D177" s="10">
        <v>26</v>
      </c>
      <c r="E177" s="10">
        <v>25</v>
      </c>
      <c r="F177" s="10">
        <v>22</v>
      </c>
      <c r="G177" s="10"/>
      <c r="H177" s="10">
        <f>+F177+G177</f>
        <v>22</v>
      </c>
      <c r="I177" s="10">
        <f>+H177</f>
        <v>22</v>
      </c>
      <c r="J177" s="10">
        <f>+I177</f>
        <v>22</v>
      </c>
    </row>
    <row r="178" spans="1:10">
      <c r="A178" s="11" t="s">
        <v>393</v>
      </c>
      <c r="B178" s="15" t="s">
        <v>392</v>
      </c>
      <c r="C178" s="14"/>
      <c r="D178" s="14"/>
      <c r="E178" s="14"/>
      <c r="F178" s="14"/>
      <c r="G178" s="14">
        <v>200</v>
      </c>
      <c r="H178" s="14">
        <f>+F178+G178</f>
        <v>200</v>
      </c>
      <c r="I178" s="14">
        <v>0</v>
      </c>
      <c r="J178" s="14">
        <f>+I178</f>
        <v>0</v>
      </c>
    </row>
    <row r="179" spans="1:10">
      <c r="A179" s="11" t="s">
        <v>391</v>
      </c>
      <c r="B179" s="1" t="s">
        <v>390</v>
      </c>
      <c r="C179" s="10">
        <v>0</v>
      </c>
      <c r="D179" s="10">
        <v>0</v>
      </c>
      <c r="E179" s="10">
        <v>0</v>
      </c>
      <c r="F179" s="10">
        <v>0</v>
      </c>
      <c r="G179" s="10"/>
      <c r="H179" s="10">
        <f>+F179+G179</f>
        <v>0</v>
      </c>
      <c r="I179" s="10">
        <f>+H179</f>
        <v>0</v>
      </c>
      <c r="J179" s="10">
        <f>+I179</f>
        <v>0</v>
      </c>
    </row>
    <row r="180" spans="1:10">
      <c r="A180" s="11" t="s">
        <v>389</v>
      </c>
      <c r="B180" s="1" t="s">
        <v>388</v>
      </c>
      <c r="C180" s="10">
        <v>0</v>
      </c>
      <c r="D180" s="10">
        <v>0</v>
      </c>
      <c r="E180" s="10">
        <v>0</v>
      </c>
      <c r="F180" s="10">
        <v>0</v>
      </c>
      <c r="G180" s="10"/>
      <c r="H180" s="10">
        <f>+F180+G180</f>
        <v>0</v>
      </c>
      <c r="I180" s="10">
        <f>+H180</f>
        <v>0</v>
      </c>
      <c r="J180" s="10">
        <f>+I180</f>
        <v>0</v>
      </c>
    </row>
    <row r="181" spans="1:10">
      <c r="A181" s="11" t="s">
        <v>387</v>
      </c>
      <c r="B181" s="1" t="s">
        <v>386</v>
      </c>
      <c r="C181" s="10">
        <v>369</v>
      </c>
      <c r="D181" s="10">
        <v>368</v>
      </c>
      <c r="E181" s="10">
        <v>280</v>
      </c>
      <c r="F181" s="10">
        <v>374</v>
      </c>
      <c r="G181" s="10"/>
      <c r="H181" s="10">
        <f>+F181+G181</f>
        <v>374</v>
      </c>
      <c r="I181" s="10">
        <f>+H181</f>
        <v>374</v>
      </c>
      <c r="J181" s="10">
        <f>+I181</f>
        <v>374</v>
      </c>
    </row>
    <row r="182" spans="1:10">
      <c r="A182" s="11" t="s">
        <v>385</v>
      </c>
      <c r="B182" s="1" t="s">
        <v>384</v>
      </c>
      <c r="C182" s="10">
        <v>54.097269999999995</v>
      </c>
      <c r="D182" s="10">
        <v>54</v>
      </c>
      <c r="E182" s="10">
        <v>41</v>
      </c>
      <c r="F182" s="10">
        <f>41+15</f>
        <v>56</v>
      </c>
      <c r="G182" s="10"/>
      <c r="H182" s="10">
        <f>+F182+G182</f>
        <v>56</v>
      </c>
      <c r="I182" s="10">
        <f>+H182</f>
        <v>56</v>
      </c>
      <c r="J182" s="10">
        <f>+I182</f>
        <v>56</v>
      </c>
    </row>
    <row r="183" spans="1:10">
      <c r="A183" s="11" t="s">
        <v>383</v>
      </c>
      <c r="B183" s="1" t="s">
        <v>382</v>
      </c>
      <c r="C183" s="10">
        <v>0.439</v>
      </c>
      <c r="D183" s="10">
        <v>0</v>
      </c>
      <c r="E183" s="10">
        <v>144</v>
      </c>
      <c r="F183" s="10">
        <v>146</v>
      </c>
      <c r="G183" s="10">
        <v>-146</v>
      </c>
      <c r="H183" s="10">
        <f>+F183+G183</f>
        <v>0</v>
      </c>
      <c r="I183" s="10">
        <f>+H183</f>
        <v>0</v>
      </c>
      <c r="J183" s="17">
        <f>+I183</f>
        <v>0</v>
      </c>
    </row>
    <row r="184" spans="1:10">
      <c r="A184" s="11" t="s">
        <v>381</v>
      </c>
      <c r="B184" s="1" t="s">
        <v>380</v>
      </c>
      <c r="C184" s="10">
        <v>405</v>
      </c>
      <c r="D184" s="10">
        <v>402</v>
      </c>
      <c r="E184" s="10">
        <v>315</v>
      </c>
      <c r="F184" s="10">
        <v>416</v>
      </c>
      <c r="G184" s="10"/>
      <c r="H184" s="10">
        <f>+F184+G184</f>
        <v>416</v>
      </c>
      <c r="I184" s="10">
        <f>+H184</f>
        <v>416</v>
      </c>
      <c r="J184" s="10">
        <f>+I184</f>
        <v>416</v>
      </c>
    </row>
    <row r="185" spans="1:10">
      <c r="A185" s="11" t="s">
        <v>379</v>
      </c>
      <c r="B185" s="1" t="s">
        <v>378</v>
      </c>
      <c r="C185" s="10">
        <v>2365</v>
      </c>
      <c r="D185" s="10">
        <v>2321</v>
      </c>
      <c r="E185" s="10">
        <v>1836</v>
      </c>
      <c r="F185" s="10">
        <v>2542</v>
      </c>
      <c r="G185" s="10">
        <v>-100</v>
      </c>
      <c r="H185" s="10">
        <f>+F185+G185</f>
        <v>2442</v>
      </c>
      <c r="I185" s="10">
        <f>+H185</f>
        <v>2442</v>
      </c>
      <c r="J185" s="10">
        <f>+I185</f>
        <v>2442</v>
      </c>
    </row>
    <row r="186" spans="1:10">
      <c r="A186" s="11" t="s">
        <v>377</v>
      </c>
      <c r="B186" s="1" t="s">
        <v>376</v>
      </c>
      <c r="C186" s="10">
        <v>48.650700000000001</v>
      </c>
      <c r="D186" s="10">
        <v>40</v>
      </c>
      <c r="E186" s="10">
        <v>11</v>
      </c>
      <c r="F186" s="10">
        <v>11</v>
      </c>
      <c r="G186" s="10"/>
      <c r="H186" s="10">
        <f>+F186+G186</f>
        <v>11</v>
      </c>
      <c r="I186" s="10">
        <f>+H186</f>
        <v>11</v>
      </c>
      <c r="J186" s="10">
        <f>+I186</f>
        <v>11</v>
      </c>
    </row>
    <row r="187" spans="1:10">
      <c r="A187" s="11" t="s">
        <v>375</v>
      </c>
      <c r="B187" s="1" t="s">
        <v>374</v>
      </c>
      <c r="C187" s="10">
        <v>24.853000000000002</v>
      </c>
      <c r="D187" s="10">
        <v>30</v>
      </c>
      <c r="E187" s="10">
        <v>15</v>
      </c>
      <c r="F187" s="10">
        <v>20</v>
      </c>
      <c r="G187" s="10"/>
      <c r="H187" s="10">
        <f>+F187+G187</f>
        <v>20</v>
      </c>
      <c r="I187" s="10">
        <f>+H187</f>
        <v>20</v>
      </c>
      <c r="J187" s="10">
        <f>+I187</f>
        <v>20</v>
      </c>
    </row>
    <row r="188" spans="1:10">
      <c r="A188" s="11" t="s">
        <v>373</v>
      </c>
      <c r="B188" s="1" t="s">
        <v>372</v>
      </c>
      <c r="C188" s="10">
        <v>6.9029999999999996</v>
      </c>
      <c r="D188" s="10">
        <v>14</v>
      </c>
      <c r="E188" s="10">
        <v>37</v>
      </c>
      <c r="F188" s="10">
        <v>37</v>
      </c>
      <c r="G188" s="10"/>
      <c r="H188" s="10">
        <f>+F188+G188</f>
        <v>37</v>
      </c>
      <c r="I188" s="10">
        <f>+H188</f>
        <v>37</v>
      </c>
      <c r="J188" s="10">
        <f>+I188</f>
        <v>37</v>
      </c>
    </row>
    <row r="189" spans="1:10">
      <c r="A189" s="11" t="s">
        <v>371</v>
      </c>
      <c r="B189" s="1" t="s">
        <v>370</v>
      </c>
      <c r="C189" s="10">
        <v>0.38600000000000001</v>
      </c>
      <c r="D189" s="10">
        <v>0</v>
      </c>
      <c r="E189" s="10">
        <v>0</v>
      </c>
      <c r="F189" s="10">
        <v>1</v>
      </c>
      <c r="G189" s="10"/>
      <c r="H189" s="10">
        <f>+F189+G189</f>
        <v>1</v>
      </c>
      <c r="I189" s="10">
        <f>+H189</f>
        <v>1</v>
      </c>
      <c r="J189" s="10">
        <f>+I189</f>
        <v>1</v>
      </c>
    </row>
    <row r="190" spans="1:10">
      <c r="A190" s="11" t="s">
        <v>369</v>
      </c>
      <c r="B190" s="1" t="s">
        <v>368</v>
      </c>
      <c r="C190" s="10">
        <v>3.5065900000000001</v>
      </c>
      <c r="D190" s="10">
        <v>4</v>
      </c>
      <c r="E190" s="10">
        <v>3</v>
      </c>
      <c r="F190" s="10">
        <v>3</v>
      </c>
      <c r="G190" s="10"/>
      <c r="H190" s="10">
        <f>+F190+G190</f>
        <v>3</v>
      </c>
      <c r="I190" s="10">
        <f>+H190</f>
        <v>3</v>
      </c>
      <c r="J190" s="10">
        <f>+I190</f>
        <v>3</v>
      </c>
    </row>
    <row r="191" spans="1:10">
      <c r="A191" s="11" t="s">
        <v>367</v>
      </c>
      <c r="B191" s="1" t="s">
        <v>366</v>
      </c>
      <c r="C191" s="10">
        <v>2.7029999999999998</v>
      </c>
      <c r="D191" s="10">
        <v>2</v>
      </c>
      <c r="E191" s="10">
        <v>11</v>
      </c>
      <c r="F191" s="10">
        <v>11</v>
      </c>
      <c r="G191" s="10"/>
      <c r="H191" s="10">
        <f>+F191+G191</f>
        <v>11</v>
      </c>
      <c r="I191" s="10">
        <f>+H191</f>
        <v>11</v>
      </c>
      <c r="J191" s="10">
        <f>+I191</f>
        <v>11</v>
      </c>
    </row>
    <row r="192" spans="1:10">
      <c r="A192" s="11" t="s">
        <v>365</v>
      </c>
      <c r="B192" s="1" t="s">
        <v>364</v>
      </c>
      <c r="C192" s="10">
        <v>14.3371</v>
      </c>
      <c r="D192" s="10">
        <v>4</v>
      </c>
      <c r="E192" s="10">
        <v>12</v>
      </c>
      <c r="F192" s="10">
        <v>14</v>
      </c>
      <c r="G192" s="10"/>
      <c r="H192" s="10">
        <f>+F192+G192</f>
        <v>14</v>
      </c>
      <c r="I192" s="10">
        <f>+H192</f>
        <v>14</v>
      </c>
      <c r="J192" s="10">
        <f>+I192</f>
        <v>14</v>
      </c>
    </row>
    <row r="193" spans="1:14">
      <c r="A193" s="11" t="s">
        <v>363</v>
      </c>
      <c r="B193" s="1" t="s">
        <v>362</v>
      </c>
      <c r="C193" s="10">
        <v>37</v>
      </c>
      <c r="D193" s="10">
        <v>36</v>
      </c>
      <c r="E193" s="10">
        <v>33</v>
      </c>
      <c r="F193" s="10">
        <v>54</v>
      </c>
      <c r="G193" s="10"/>
      <c r="H193" s="10">
        <f>+F193+G193</f>
        <v>54</v>
      </c>
      <c r="I193" s="10">
        <f>+H193</f>
        <v>54</v>
      </c>
      <c r="J193" s="10">
        <f>+I193</f>
        <v>54</v>
      </c>
    </row>
    <row r="194" spans="1:14">
      <c r="A194" s="11" t="s">
        <v>361</v>
      </c>
      <c r="B194" s="1" t="s">
        <v>360</v>
      </c>
      <c r="C194" s="10">
        <v>52</v>
      </c>
      <c r="D194" s="10">
        <v>22</v>
      </c>
      <c r="E194" s="10">
        <v>39</v>
      </c>
      <c r="F194" s="10">
        <v>58</v>
      </c>
      <c r="G194" s="10"/>
      <c r="H194" s="10">
        <f>+F194+G194</f>
        <v>58</v>
      </c>
      <c r="I194" s="10">
        <f>+H194</f>
        <v>58</v>
      </c>
      <c r="J194" s="10">
        <f>+I194</f>
        <v>58</v>
      </c>
    </row>
    <row r="195" spans="1:14">
      <c r="A195" s="11" t="s">
        <v>359</v>
      </c>
      <c r="B195" s="1" t="s">
        <v>358</v>
      </c>
      <c r="C195" s="10">
        <v>1</v>
      </c>
      <c r="D195" s="10">
        <v>2</v>
      </c>
      <c r="E195" s="10">
        <v>0</v>
      </c>
      <c r="F195" s="10">
        <v>0</v>
      </c>
      <c r="G195" s="10"/>
      <c r="H195" s="10">
        <f>+F195+G195</f>
        <v>0</v>
      </c>
      <c r="I195" s="10">
        <f>+H195</f>
        <v>0</v>
      </c>
      <c r="J195" s="10">
        <f>+I195</f>
        <v>0</v>
      </c>
    </row>
    <row r="196" spans="1:14">
      <c r="A196" s="11" t="s">
        <v>357</v>
      </c>
      <c r="B196" s="1" t="s">
        <v>356</v>
      </c>
      <c r="C196" s="10">
        <v>0.92879</v>
      </c>
      <c r="D196" s="10">
        <v>2</v>
      </c>
      <c r="E196" s="10">
        <v>1</v>
      </c>
      <c r="F196" s="10">
        <v>1</v>
      </c>
      <c r="G196" s="10"/>
      <c r="H196" s="10">
        <f>+F196+G196</f>
        <v>1</v>
      </c>
      <c r="I196" s="10">
        <f>+H196</f>
        <v>1</v>
      </c>
      <c r="J196" s="10">
        <f>+I196</f>
        <v>1</v>
      </c>
    </row>
    <row r="197" spans="1:14">
      <c r="A197" s="11" t="s">
        <v>355</v>
      </c>
      <c r="B197" s="1" t="s">
        <v>354</v>
      </c>
      <c r="C197" s="10">
        <v>0.47299999999999998</v>
      </c>
      <c r="D197" s="10">
        <v>0</v>
      </c>
      <c r="E197" s="10">
        <v>1</v>
      </c>
      <c r="F197" s="10">
        <v>1</v>
      </c>
      <c r="G197" s="10"/>
      <c r="H197" s="10">
        <f>+F197+G197</f>
        <v>1</v>
      </c>
      <c r="I197" s="10">
        <f>+H197</f>
        <v>1</v>
      </c>
      <c r="J197" s="10">
        <f>+I197</f>
        <v>1</v>
      </c>
    </row>
    <row r="198" spans="1:14">
      <c r="A198" s="11" t="s">
        <v>353</v>
      </c>
      <c r="B198" s="1" t="s">
        <v>352</v>
      </c>
      <c r="C198" s="10">
        <v>0</v>
      </c>
      <c r="D198" s="10">
        <v>0</v>
      </c>
      <c r="E198" s="10">
        <v>0</v>
      </c>
      <c r="F198" s="10">
        <v>0</v>
      </c>
      <c r="G198" s="10"/>
      <c r="H198" s="10">
        <f>+F198+G198</f>
        <v>0</v>
      </c>
      <c r="I198" s="10">
        <f>+H198</f>
        <v>0</v>
      </c>
      <c r="J198" s="10">
        <f>+I198</f>
        <v>0</v>
      </c>
    </row>
    <row r="199" spans="1:14">
      <c r="A199" s="11" t="s">
        <v>351</v>
      </c>
      <c r="B199" s="1" t="s">
        <v>350</v>
      </c>
      <c r="C199" s="10">
        <v>3.9798800000000001</v>
      </c>
      <c r="D199" s="10">
        <v>4</v>
      </c>
      <c r="E199" s="10">
        <v>3</v>
      </c>
      <c r="F199" s="10">
        <v>3</v>
      </c>
      <c r="G199" s="10"/>
      <c r="H199" s="10">
        <f>+F199+G199</f>
        <v>3</v>
      </c>
      <c r="I199" s="10">
        <f>+H199</f>
        <v>3</v>
      </c>
      <c r="J199" s="10">
        <f>+I199</f>
        <v>3</v>
      </c>
    </row>
    <row r="200" spans="1:14">
      <c r="A200" s="11" t="s">
        <v>349</v>
      </c>
      <c r="B200" s="1" t="s">
        <v>348</v>
      </c>
      <c r="C200" s="10">
        <v>9.8604099999999999</v>
      </c>
      <c r="D200" s="10">
        <v>8</v>
      </c>
      <c r="E200" s="10">
        <v>4</v>
      </c>
      <c r="F200" s="10">
        <v>6</v>
      </c>
      <c r="G200" s="10"/>
      <c r="H200" s="10">
        <f>+F200+G200</f>
        <v>6</v>
      </c>
      <c r="I200" s="10">
        <f>+H200</f>
        <v>6</v>
      </c>
      <c r="J200" s="10">
        <f>+I200</f>
        <v>6</v>
      </c>
    </row>
    <row r="201" spans="1:14">
      <c r="A201" s="11" t="s">
        <v>347</v>
      </c>
      <c r="B201" s="1" t="s">
        <v>346</v>
      </c>
      <c r="C201" s="10">
        <v>40.756300000000003</v>
      </c>
      <c r="D201" s="10">
        <v>30</v>
      </c>
      <c r="E201" s="10">
        <v>43</v>
      </c>
      <c r="F201" s="10">
        <v>57</v>
      </c>
      <c r="G201" s="10"/>
      <c r="H201" s="10">
        <f>+F201+G201</f>
        <v>57</v>
      </c>
      <c r="I201" s="10">
        <f>+H201</f>
        <v>57</v>
      </c>
      <c r="J201" s="10">
        <f>+I201</f>
        <v>57</v>
      </c>
    </row>
    <row r="202" spans="1:14">
      <c r="A202" s="11" t="s">
        <v>345</v>
      </c>
      <c r="B202" s="1" t="s">
        <v>344</v>
      </c>
      <c r="C202" s="10">
        <v>37.058999999999997</v>
      </c>
      <c r="D202" s="10">
        <v>46</v>
      </c>
      <c r="E202" s="10">
        <v>0</v>
      </c>
      <c r="F202" s="10">
        <v>41</v>
      </c>
      <c r="G202" s="10"/>
      <c r="H202" s="10">
        <f>+F202+G202</f>
        <v>41</v>
      </c>
      <c r="I202" s="10">
        <f>+H202</f>
        <v>41</v>
      </c>
      <c r="J202" s="10">
        <f>+I202</f>
        <v>41</v>
      </c>
    </row>
    <row r="203" spans="1:14">
      <c r="A203" s="11" t="s">
        <v>343</v>
      </c>
      <c r="B203" s="1" t="s">
        <v>342</v>
      </c>
      <c r="C203" s="10">
        <v>52.039000000000001</v>
      </c>
      <c r="D203" s="10">
        <v>0</v>
      </c>
      <c r="E203" s="10">
        <v>0</v>
      </c>
      <c r="F203" s="10">
        <v>0</v>
      </c>
      <c r="G203" s="10"/>
      <c r="H203" s="10">
        <f>+F203+G203</f>
        <v>0</v>
      </c>
      <c r="I203" s="10">
        <f>+H203</f>
        <v>0</v>
      </c>
      <c r="J203" s="10">
        <f>+I203</f>
        <v>0</v>
      </c>
    </row>
    <row r="204" spans="1:14">
      <c r="A204" s="11" t="s">
        <v>341</v>
      </c>
      <c r="B204" s="1" t="s">
        <v>340</v>
      </c>
      <c r="C204" s="10">
        <v>39.311999999999998</v>
      </c>
      <c r="D204" s="10">
        <v>40</v>
      </c>
      <c r="E204" s="10">
        <v>34</v>
      </c>
      <c r="F204" s="10">
        <v>40</v>
      </c>
      <c r="G204" s="10"/>
      <c r="H204" s="10">
        <f>+F204+G204</f>
        <v>40</v>
      </c>
      <c r="I204" s="10">
        <f>+H204</f>
        <v>40</v>
      </c>
      <c r="J204" s="10">
        <f>+I204</f>
        <v>40</v>
      </c>
    </row>
    <row r="205" spans="1:14">
      <c r="A205" s="11" t="s">
        <v>339</v>
      </c>
      <c r="B205" s="1" t="s">
        <v>338</v>
      </c>
      <c r="C205" s="10">
        <v>0</v>
      </c>
      <c r="D205" s="10">
        <v>0</v>
      </c>
      <c r="E205" s="10">
        <v>0</v>
      </c>
      <c r="F205" s="10">
        <v>0</v>
      </c>
      <c r="G205" s="10"/>
      <c r="H205" s="10">
        <f>+F205+G205</f>
        <v>0</v>
      </c>
      <c r="I205" s="10">
        <f>+H205</f>
        <v>0</v>
      </c>
      <c r="J205" s="10">
        <f>+I205</f>
        <v>0</v>
      </c>
      <c r="M205" s="2">
        <f>H122+H206+H207+H208+H209</f>
        <v>1514</v>
      </c>
    </row>
    <row r="206" spans="1:14">
      <c r="A206" s="11" t="s">
        <v>337</v>
      </c>
      <c r="B206" s="1" t="s">
        <v>336</v>
      </c>
      <c r="C206" s="10">
        <v>123.7924</v>
      </c>
      <c r="D206" s="10">
        <v>20</v>
      </c>
      <c r="E206" s="10">
        <v>175</v>
      </c>
      <c r="F206" s="10">
        <v>240</v>
      </c>
      <c r="G206" s="17">
        <v>-120</v>
      </c>
      <c r="H206" s="10">
        <f>+F206+G206</f>
        <v>120</v>
      </c>
      <c r="I206" s="10">
        <f>+H206</f>
        <v>120</v>
      </c>
      <c r="J206" s="10">
        <f>+I206</f>
        <v>120</v>
      </c>
      <c r="K206" s="1" t="s">
        <v>335</v>
      </c>
      <c r="M206" s="20">
        <f>M205*15%</f>
        <v>227.1</v>
      </c>
      <c r="N206" s="1" t="s">
        <v>334</v>
      </c>
    </row>
    <row r="207" spans="1:14">
      <c r="A207" s="11" t="s">
        <v>333</v>
      </c>
      <c r="B207" s="1" t="s">
        <v>332</v>
      </c>
      <c r="C207" s="10">
        <v>34.21</v>
      </c>
      <c r="D207" s="10">
        <v>52</v>
      </c>
      <c r="E207" s="10">
        <v>16</v>
      </c>
      <c r="F207" s="10">
        <v>16</v>
      </c>
      <c r="G207" s="10"/>
      <c r="H207" s="10">
        <f>+F207+G207</f>
        <v>16</v>
      </c>
      <c r="I207" s="10">
        <f>+H207</f>
        <v>16</v>
      </c>
      <c r="J207" s="10">
        <f>+I207</f>
        <v>16</v>
      </c>
      <c r="M207" s="20">
        <f>M206+M205</f>
        <v>1741.1</v>
      </c>
    </row>
    <row r="208" spans="1:14">
      <c r="A208" s="11" t="s">
        <v>331</v>
      </c>
      <c r="B208" s="1" t="s">
        <v>330</v>
      </c>
      <c r="C208" s="10">
        <v>795</v>
      </c>
      <c r="D208" s="10">
        <v>658</v>
      </c>
      <c r="E208" s="10">
        <v>675</v>
      </c>
      <c r="F208" s="10">
        <v>907</v>
      </c>
      <c r="G208" s="17">
        <v>24</v>
      </c>
      <c r="H208" s="10">
        <f>+F208+G208</f>
        <v>931</v>
      </c>
      <c r="I208" s="10">
        <f>+H208</f>
        <v>931</v>
      </c>
      <c r="J208" s="10">
        <f>+I208</f>
        <v>931</v>
      </c>
      <c r="K208" s="1" t="s">
        <v>329</v>
      </c>
    </row>
    <row r="209" spans="1:11">
      <c r="A209" s="11" t="s">
        <v>328</v>
      </c>
      <c r="B209" s="1" t="s">
        <v>327</v>
      </c>
      <c r="C209" s="10">
        <v>2.5551200000000001</v>
      </c>
      <c r="D209" s="10">
        <v>2</v>
      </c>
      <c r="E209" s="10">
        <v>2</v>
      </c>
      <c r="F209" s="10">
        <v>2</v>
      </c>
      <c r="G209" s="10"/>
      <c r="H209" s="10">
        <f>+F209+G209</f>
        <v>2</v>
      </c>
      <c r="I209" s="10">
        <f>+H209</f>
        <v>2</v>
      </c>
      <c r="J209" s="10">
        <f>+I209</f>
        <v>2</v>
      </c>
    </row>
    <row r="210" spans="1:11">
      <c r="A210" s="11" t="s">
        <v>326</v>
      </c>
      <c r="B210" s="1" t="s">
        <v>325</v>
      </c>
      <c r="C210" s="10">
        <v>0</v>
      </c>
      <c r="D210" s="10">
        <v>0</v>
      </c>
      <c r="E210" s="10">
        <v>0</v>
      </c>
      <c r="F210" s="10">
        <v>0</v>
      </c>
      <c r="G210" s="10"/>
      <c r="H210" s="10">
        <f>+F210+G210</f>
        <v>0</v>
      </c>
      <c r="I210" s="10">
        <f>+H210</f>
        <v>0</v>
      </c>
      <c r="J210" s="10">
        <f>+I210</f>
        <v>0</v>
      </c>
    </row>
    <row r="211" spans="1:11">
      <c r="A211" s="11" t="s">
        <v>324</v>
      </c>
      <c r="B211" s="1" t="s">
        <v>323</v>
      </c>
      <c r="C211" s="10">
        <v>4.9402900000000001</v>
      </c>
      <c r="D211" s="10">
        <v>6</v>
      </c>
      <c r="E211" s="10">
        <v>3</v>
      </c>
      <c r="F211" s="10">
        <v>3</v>
      </c>
      <c r="G211" s="10"/>
      <c r="H211" s="10">
        <f>+F211+G211</f>
        <v>3</v>
      </c>
      <c r="I211" s="10">
        <f>+H211</f>
        <v>3</v>
      </c>
      <c r="J211" s="10">
        <f>+I211</f>
        <v>3</v>
      </c>
    </row>
    <row r="212" spans="1:11">
      <c r="A212" s="11" t="s">
        <v>322</v>
      </c>
      <c r="B212" s="1" t="s">
        <v>321</v>
      </c>
      <c r="C212" s="10">
        <v>4.6683000000000003</v>
      </c>
      <c r="D212" s="10">
        <v>0</v>
      </c>
      <c r="E212" s="10">
        <v>2</v>
      </c>
      <c r="F212" s="10">
        <v>2</v>
      </c>
      <c r="G212" s="10"/>
      <c r="H212" s="10">
        <f>+F212+G212</f>
        <v>2</v>
      </c>
      <c r="I212" s="10">
        <f>+H212</f>
        <v>2</v>
      </c>
      <c r="J212" s="10">
        <f>+I212</f>
        <v>2</v>
      </c>
    </row>
    <row r="213" spans="1:11">
      <c r="A213" s="11" t="s">
        <v>320</v>
      </c>
      <c r="B213" s="1" t="s">
        <v>319</v>
      </c>
      <c r="C213" s="10">
        <v>191.637</v>
      </c>
      <c r="D213" s="10">
        <v>75</v>
      </c>
      <c r="E213" s="10">
        <v>126</v>
      </c>
      <c r="F213" s="10">
        <v>126</v>
      </c>
      <c r="G213" s="10">
        <v>-76</v>
      </c>
      <c r="H213" s="10">
        <f>+F213+G213</f>
        <v>50</v>
      </c>
      <c r="I213" s="10">
        <f>+H213</f>
        <v>50</v>
      </c>
      <c r="J213" s="17">
        <f>+I213</f>
        <v>50</v>
      </c>
    </row>
    <row r="214" spans="1:11">
      <c r="A214" s="11" t="s">
        <v>318</v>
      </c>
      <c r="B214" s="1" t="s">
        <v>317</v>
      </c>
      <c r="C214" s="10">
        <v>23.598680000000002</v>
      </c>
      <c r="D214" s="10">
        <v>0</v>
      </c>
      <c r="E214" s="10">
        <v>1</v>
      </c>
      <c r="F214" s="10">
        <v>1</v>
      </c>
      <c r="G214" s="10"/>
      <c r="H214" s="10">
        <f>+F214+G214</f>
        <v>1</v>
      </c>
      <c r="I214" s="10">
        <f>+H214</f>
        <v>1</v>
      </c>
      <c r="J214" s="10">
        <f>+I214</f>
        <v>1</v>
      </c>
    </row>
    <row r="215" spans="1:11">
      <c r="A215" s="11" t="s">
        <v>316</v>
      </c>
      <c r="B215" s="1" t="s">
        <v>315</v>
      </c>
      <c r="C215" s="10">
        <v>31</v>
      </c>
      <c r="D215" s="10">
        <v>140</v>
      </c>
      <c r="E215" s="10">
        <v>0</v>
      </c>
      <c r="F215" s="10">
        <v>0</v>
      </c>
      <c r="G215" s="10"/>
      <c r="H215" s="10">
        <f>+F215+G215</f>
        <v>0</v>
      </c>
      <c r="I215" s="10">
        <f>+H215</f>
        <v>0</v>
      </c>
      <c r="J215" s="10">
        <f>+I215</f>
        <v>0</v>
      </c>
    </row>
    <row r="216" spans="1:11">
      <c r="A216" s="11" t="s">
        <v>314</v>
      </c>
      <c r="B216" s="1" t="s">
        <v>313</v>
      </c>
      <c r="C216" s="10">
        <v>65</v>
      </c>
      <c r="D216" s="10">
        <v>72</v>
      </c>
      <c r="E216" s="10">
        <v>189</v>
      </c>
      <c r="F216" s="10">
        <v>215</v>
      </c>
      <c r="G216" s="10">
        <v>-152</v>
      </c>
      <c r="H216" s="10">
        <f>+F216+G216</f>
        <v>63</v>
      </c>
      <c r="I216" s="10">
        <f>+H216</f>
        <v>63</v>
      </c>
      <c r="J216" s="10">
        <f>+I216</f>
        <v>63</v>
      </c>
    </row>
    <row r="217" spans="1:11">
      <c r="A217" s="11" t="s">
        <v>312</v>
      </c>
      <c r="B217" s="1" t="s">
        <v>311</v>
      </c>
      <c r="C217" s="10">
        <v>303.54662999999999</v>
      </c>
      <c r="D217" s="10">
        <v>322</v>
      </c>
      <c r="E217" s="10">
        <v>288</v>
      </c>
      <c r="F217" s="10">
        <v>341</v>
      </c>
      <c r="G217" s="10"/>
      <c r="H217" s="10">
        <f>+F217+G217</f>
        <v>341</v>
      </c>
      <c r="I217" s="10">
        <f>+H217</f>
        <v>341</v>
      </c>
      <c r="J217" s="10">
        <f>+I217</f>
        <v>341</v>
      </c>
    </row>
    <row r="218" spans="1:11">
      <c r="A218" s="11" t="s">
        <v>310</v>
      </c>
      <c r="B218" s="1" t="s">
        <v>309</v>
      </c>
      <c r="C218" s="10">
        <v>26</v>
      </c>
      <c r="D218" s="10">
        <v>26</v>
      </c>
      <c r="E218" s="10">
        <v>20</v>
      </c>
      <c r="F218" s="10">
        <v>26</v>
      </c>
      <c r="G218" s="10"/>
      <c r="H218" s="10">
        <f>+F218+G218</f>
        <v>26</v>
      </c>
      <c r="I218" s="10">
        <f>+H218</f>
        <v>26</v>
      </c>
      <c r="J218" s="10">
        <f>+I218</f>
        <v>26</v>
      </c>
    </row>
    <row r="219" spans="1:11">
      <c r="A219" s="11" t="s">
        <v>308</v>
      </c>
      <c r="B219" s="1" t="s">
        <v>307</v>
      </c>
      <c r="C219" s="10">
        <v>351.47308000000004</v>
      </c>
      <c r="D219" s="10">
        <v>330</v>
      </c>
      <c r="E219" s="10">
        <v>279</v>
      </c>
      <c r="F219" s="10">
        <v>361</v>
      </c>
      <c r="G219" s="10">
        <v>-42</v>
      </c>
      <c r="H219" s="10">
        <f>+F219+G219</f>
        <v>319</v>
      </c>
      <c r="I219" s="10">
        <f>+H219</f>
        <v>319</v>
      </c>
      <c r="J219" s="10">
        <f>+I219</f>
        <v>319</v>
      </c>
    </row>
    <row r="220" spans="1:11">
      <c r="A220" s="11" t="s">
        <v>306</v>
      </c>
      <c r="B220" s="1" t="s">
        <v>305</v>
      </c>
      <c r="C220" s="10">
        <v>47.544499999999999</v>
      </c>
      <c r="D220" s="10">
        <v>30</v>
      </c>
      <c r="E220" s="10">
        <v>14</v>
      </c>
      <c r="F220" s="10">
        <v>19</v>
      </c>
      <c r="G220" s="10"/>
      <c r="H220" s="10">
        <f>+F220+G220</f>
        <v>19</v>
      </c>
      <c r="I220" s="10">
        <f>+H220</f>
        <v>19</v>
      </c>
      <c r="J220" s="10">
        <f>+I220</f>
        <v>19</v>
      </c>
    </row>
    <row r="221" spans="1:11">
      <c r="A221" s="11" t="s">
        <v>304</v>
      </c>
      <c r="B221" s="1" t="s">
        <v>303</v>
      </c>
      <c r="C221" s="10">
        <v>11.552</v>
      </c>
      <c r="D221" s="10">
        <v>6</v>
      </c>
      <c r="E221" s="10">
        <v>1</v>
      </c>
      <c r="F221" s="10">
        <v>1</v>
      </c>
      <c r="G221" s="10"/>
      <c r="H221" s="10">
        <f>+F221+G221</f>
        <v>1</v>
      </c>
      <c r="I221" s="10">
        <f>+H221</f>
        <v>1</v>
      </c>
      <c r="J221" s="10">
        <f>+I221</f>
        <v>1</v>
      </c>
    </row>
    <row r="222" spans="1:11">
      <c r="A222" s="11" t="s">
        <v>302</v>
      </c>
      <c r="B222" s="1" t="s">
        <v>301</v>
      </c>
      <c r="C222" s="10">
        <v>817</v>
      </c>
      <c r="D222" s="10">
        <v>790</v>
      </c>
      <c r="E222" s="10">
        <v>614</v>
      </c>
      <c r="F222" s="10">
        <v>860</v>
      </c>
      <c r="G222" s="10"/>
      <c r="H222" s="10">
        <f>+F222+G222</f>
        <v>860</v>
      </c>
      <c r="I222" s="10">
        <f>+H222</f>
        <v>860</v>
      </c>
      <c r="J222" s="10">
        <f>+I222</f>
        <v>860</v>
      </c>
    </row>
    <row r="223" spans="1:11">
      <c r="A223" s="11" t="s">
        <v>300</v>
      </c>
      <c r="B223" s="1" t="s">
        <v>299</v>
      </c>
      <c r="C223" s="10">
        <v>329</v>
      </c>
      <c r="D223" s="10">
        <v>250</v>
      </c>
      <c r="E223" s="10">
        <v>385</v>
      </c>
      <c r="F223" s="10">
        <v>388</v>
      </c>
      <c r="G223" s="10">
        <f>-185-3</f>
        <v>-188</v>
      </c>
      <c r="H223" s="10">
        <f>+F223+G223+52</f>
        <v>252</v>
      </c>
      <c r="I223" s="10">
        <f>+H223</f>
        <v>252</v>
      </c>
      <c r="J223" s="17">
        <f>+I223</f>
        <v>252</v>
      </c>
      <c r="K223" s="1" t="s">
        <v>296</v>
      </c>
    </row>
    <row r="224" spans="1:11">
      <c r="A224" s="11" t="s">
        <v>298</v>
      </c>
      <c r="B224" s="1" t="s">
        <v>297</v>
      </c>
      <c r="C224" s="10">
        <v>112</v>
      </c>
      <c r="D224" s="10">
        <v>73</v>
      </c>
      <c r="E224" s="10">
        <v>124</v>
      </c>
      <c r="F224" s="10">
        <v>197</v>
      </c>
      <c r="G224" s="10">
        <f>-54-73</f>
        <v>-127</v>
      </c>
      <c r="H224" s="10">
        <f>+F224+G224</f>
        <v>70</v>
      </c>
      <c r="I224" s="10">
        <f>+H224</f>
        <v>70</v>
      </c>
      <c r="J224" s="17">
        <f>+I224</f>
        <v>70</v>
      </c>
      <c r="K224" s="1" t="s">
        <v>296</v>
      </c>
    </row>
    <row r="225" spans="1:11">
      <c r="A225" s="11" t="s">
        <v>295</v>
      </c>
      <c r="B225" s="1" t="s">
        <v>294</v>
      </c>
      <c r="C225" s="10">
        <v>34</v>
      </c>
      <c r="D225" s="10">
        <v>34</v>
      </c>
      <c r="E225" s="10">
        <v>26</v>
      </c>
      <c r="F225" s="10">
        <v>35</v>
      </c>
      <c r="G225" s="10"/>
      <c r="H225" s="10">
        <f>+F225+G225</f>
        <v>35</v>
      </c>
      <c r="I225" s="10">
        <f>+H225</f>
        <v>35</v>
      </c>
      <c r="J225" s="10">
        <f>+I225</f>
        <v>35</v>
      </c>
    </row>
    <row r="226" spans="1:11">
      <c r="A226" s="11" t="s">
        <v>293</v>
      </c>
      <c r="B226" s="1" t="s">
        <v>292</v>
      </c>
      <c r="C226" s="10">
        <v>67.312240000000003</v>
      </c>
      <c r="D226" s="10">
        <v>58</v>
      </c>
      <c r="E226" s="10">
        <v>80</v>
      </c>
      <c r="F226" s="10">
        <v>88</v>
      </c>
      <c r="G226" s="10"/>
      <c r="H226" s="10">
        <f>+F226+G226</f>
        <v>88</v>
      </c>
      <c r="I226" s="10">
        <f>+H226</f>
        <v>88</v>
      </c>
      <c r="J226" s="10">
        <f>+I226</f>
        <v>88</v>
      </c>
      <c r="K226" s="1" t="s">
        <v>291</v>
      </c>
    </row>
    <row r="227" spans="1:11">
      <c r="A227" s="11" t="s">
        <v>290</v>
      </c>
      <c r="B227" s="1" t="s">
        <v>289</v>
      </c>
      <c r="C227" s="10">
        <v>5.9798900000000001</v>
      </c>
      <c r="D227" s="10">
        <v>4</v>
      </c>
      <c r="E227" s="10">
        <v>9</v>
      </c>
      <c r="F227" s="10">
        <v>13</v>
      </c>
      <c r="G227" s="10"/>
      <c r="H227" s="10">
        <f>+F227+G227</f>
        <v>13</v>
      </c>
      <c r="I227" s="10">
        <f>+H227</f>
        <v>13</v>
      </c>
      <c r="J227" s="10">
        <f>+I227</f>
        <v>13</v>
      </c>
    </row>
    <row r="228" spans="1:11">
      <c r="A228" s="11" t="s">
        <v>288</v>
      </c>
      <c r="B228" s="1" t="s">
        <v>287</v>
      </c>
      <c r="C228" s="10">
        <v>44</v>
      </c>
      <c r="D228" s="10">
        <v>42</v>
      </c>
      <c r="E228" s="10">
        <v>32</v>
      </c>
      <c r="F228" s="10">
        <v>42</v>
      </c>
      <c r="G228" s="10"/>
      <c r="H228" s="10">
        <f>+F228+G228</f>
        <v>42</v>
      </c>
      <c r="I228" s="10">
        <f>+H228</f>
        <v>42</v>
      </c>
      <c r="J228" s="10">
        <f>+I228</f>
        <v>42</v>
      </c>
    </row>
    <row r="229" spans="1:11">
      <c r="A229" s="11" t="s">
        <v>286</v>
      </c>
      <c r="B229" s="1" t="s">
        <v>285</v>
      </c>
      <c r="C229" s="10">
        <v>68</v>
      </c>
      <c r="D229" s="10">
        <v>80</v>
      </c>
      <c r="E229" s="10">
        <v>52</v>
      </c>
      <c r="F229" s="10">
        <v>68</v>
      </c>
      <c r="G229" s="10"/>
      <c r="H229" s="10">
        <f>+F229+G229</f>
        <v>68</v>
      </c>
      <c r="I229" s="10">
        <f>+H229</f>
        <v>68</v>
      </c>
      <c r="J229" s="10">
        <f>+I229</f>
        <v>68</v>
      </c>
    </row>
    <row r="230" spans="1:11">
      <c r="A230" s="11" t="s">
        <v>284</v>
      </c>
      <c r="B230" s="1" t="s">
        <v>283</v>
      </c>
      <c r="C230" s="10">
        <v>30.271509999999999</v>
      </c>
      <c r="D230" s="10">
        <v>18</v>
      </c>
      <c r="E230" s="10">
        <v>36</v>
      </c>
      <c r="F230" s="10">
        <v>45</v>
      </c>
      <c r="G230" s="10"/>
      <c r="H230" s="10">
        <f>+F230+G230</f>
        <v>45</v>
      </c>
      <c r="I230" s="10">
        <f>+H230</f>
        <v>45</v>
      </c>
      <c r="J230" s="10">
        <f>+I230</f>
        <v>45</v>
      </c>
    </row>
    <row r="231" spans="1:11">
      <c r="A231" s="11" t="s">
        <v>282</v>
      </c>
      <c r="B231" s="1" t="s">
        <v>281</v>
      </c>
      <c r="C231" s="10">
        <v>56</v>
      </c>
      <c r="D231" s="10">
        <v>50</v>
      </c>
      <c r="E231" s="10">
        <v>50</v>
      </c>
      <c r="F231" s="10">
        <v>50</v>
      </c>
      <c r="G231" s="10"/>
      <c r="H231" s="10">
        <f>+F231+G231</f>
        <v>50</v>
      </c>
      <c r="I231" s="10">
        <f>+H231</f>
        <v>50</v>
      </c>
      <c r="J231" s="10">
        <f>+I231</f>
        <v>50</v>
      </c>
    </row>
    <row r="232" spans="1:11">
      <c r="A232" s="11" t="s">
        <v>280</v>
      </c>
      <c r="B232" s="1" t="s">
        <v>279</v>
      </c>
      <c r="C232" s="10">
        <v>520</v>
      </c>
      <c r="D232" s="10">
        <v>520</v>
      </c>
      <c r="E232" s="10">
        <v>390</v>
      </c>
      <c r="F232" s="10">
        <v>520</v>
      </c>
      <c r="G232" s="10"/>
      <c r="H232" s="10">
        <f>+F232+G232</f>
        <v>520</v>
      </c>
      <c r="I232" s="10">
        <f>+H232</f>
        <v>520</v>
      </c>
      <c r="J232" s="10">
        <f>+I232</f>
        <v>520</v>
      </c>
    </row>
    <row r="233" spans="1:11">
      <c r="A233" s="11" t="s">
        <v>278</v>
      </c>
      <c r="B233" s="1" t="s">
        <v>277</v>
      </c>
      <c r="C233" s="10">
        <v>20</v>
      </c>
      <c r="D233" s="10">
        <v>20</v>
      </c>
      <c r="E233" s="10">
        <v>3</v>
      </c>
      <c r="F233" s="10">
        <v>27</v>
      </c>
      <c r="G233" s="10">
        <v>-7</v>
      </c>
      <c r="H233" s="10">
        <f>+F233+G233</f>
        <v>20</v>
      </c>
      <c r="I233" s="10">
        <f>+H233</f>
        <v>20</v>
      </c>
      <c r="J233" s="17">
        <f>+I233</f>
        <v>20</v>
      </c>
    </row>
    <row r="234" spans="1:11">
      <c r="A234" s="11" t="s">
        <v>276</v>
      </c>
      <c r="B234" s="1" t="s">
        <v>275</v>
      </c>
      <c r="C234" s="10">
        <v>3.29983</v>
      </c>
      <c r="D234" s="10">
        <v>4</v>
      </c>
      <c r="E234" s="10">
        <v>2</v>
      </c>
      <c r="F234" s="10">
        <v>2</v>
      </c>
      <c r="G234" s="10"/>
      <c r="H234" s="10">
        <f>+F234+G234</f>
        <v>2</v>
      </c>
      <c r="I234" s="10">
        <f>+H234</f>
        <v>2</v>
      </c>
      <c r="J234" s="10">
        <f>+I234</f>
        <v>2</v>
      </c>
    </row>
    <row r="235" spans="1:11">
      <c r="A235" s="11" t="s">
        <v>274</v>
      </c>
      <c r="B235" s="1" t="s">
        <v>273</v>
      </c>
      <c r="C235" s="10">
        <v>0</v>
      </c>
      <c r="D235" s="10">
        <v>0</v>
      </c>
      <c r="E235" s="10">
        <v>0</v>
      </c>
      <c r="F235" s="10">
        <v>0</v>
      </c>
      <c r="G235" s="10"/>
      <c r="H235" s="10">
        <f>+F235+G235</f>
        <v>0</v>
      </c>
      <c r="I235" s="10">
        <f>+H235</f>
        <v>0</v>
      </c>
      <c r="J235" s="10">
        <f>+I235</f>
        <v>0</v>
      </c>
    </row>
    <row r="236" spans="1:11">
      <c r="A236" s="11" t="s">
        <v>272</v>
      </c>
      <c r="B236" s="1" t="s">
        <v>271</v>
      </c>
      <c r="C236" s="10">
        <v>180</v>
      </c>
      <c r="D236" s="10">
        <v>180</v>
      </c>
      <c r="E236" s="10">
        <v>135</v>
      </c>
      <c r="F236" s="10">
        <v>180</v>
      </c>
      <c r="G236" s="10"/>
      <c r="H236" s="10">
        <f>+F236+G236</f>
        <v>180</v>
      </c>
      <c r="I236" s="10">
        <f>+H236</f>
        <v>180</v>
      </c>
      <c r="J236" s="10">
        <f>+I236</f>
        <v>180</v>
      </c>
    </row>
    <row r="237" spans="1:11">
      <c r="A237" s="11" t="s">
        <v>270</v>
      </c>
      <c r="B237" s="1" t="s">
        <v>269</v>
      </c>
      <c r="C237" s="10">
        <v>120.60216</v>
      </c>
      <c r="D237" s="10">
        <v>120</v>
      </c>
      <c r="E237" s="10">
        <v>90</v>
      </c>
      <c r="F237" s="10">
        <v>121</v>
      </c>
      <c r="G237" s="10">
        <v>-1</v>
      </c>
      <c r="H237" s="10">
        <f>+F237+G237</f>
        <v>120</v>
      </c>
      <c r="I237" s="10">
        <f>+H237</f>
        <v>120</v>
      </c>
      <c r="J237" s="17">
        <f>+I237</f>
        <v>120</v>
      </c>
    </row>
    <row r="238" spans="1:11">
      <c r="A238" s="11" t="s">
        <v>268</v>
      </c>
      <c r="B238" s="1" t="s">
        <v>267</v>
      </c>
      <c r="C238" s="10">
        <v>126.53622999999999</v>
      </c>
      <c r="D238" s="10">
        <v>102</v>
      </c>
      <c r="E238" s="10">
        <v>100</v>
      </c>
      <c r="F238" s="10">
        <v>105</v>
      </c>
      <c r="G238" s="10"/>
      <c r="H238" s="10">
        <f>+F238+G238</f>
        <v>105</v>
      </c>
      <c r="I238" s="10">
        <f>+H238</f>
        <v>105</v>
      </c>
      <c r="J238" s="10">
        <f>+I238</f>
        <v>105</v>
      </c>
    </row>
    <row r="239" spans="1:11">
      <c r="A239" s="11" t="s">
        <v>266</v>
      </c>
      <c r="B239" s="1" t="s">
        <v>265</v>
      </c>
      <c r="C239" s="10">
        <v>4.3701999999999996</v>
      </c>
      <c r="D239" s="10">
        <v>2</v>
      </c>
      <c r="E239" s="10">
        <v>0</v>
      </c>
      <c r="F239" s="10">
        <v>3</v>
      </c>
      <c r="G239" s="10"/>
      <c r="H239" s="10">
        <f>+F239+G239</f>
        <v>3</v>
      </c>
      <c r="I239" s="10">
        <f>+H239</f>
        <v>3</v>
      </c>
      <c r="J239" s="10">
        <f>+I239</f>
        <v>3</v>
      </c>
    </row>
    <row r="240" spans="1:11">
      <c r="A240" s="11" t="s">
        <v>264</v>
      </c>
      <c r="B240" s="1" t="s">
        <v>263</v>
      </c>
      <c r="C240" s="10">
        <v>230</v>
      </c>
      <c r="D240" s="10">
        <v>230</v>
      </c>
      <c r="E240" s="10">
        <v>172</v>
      </c>
      <c r="F240" s="10">
        <v>262</v>
      </c>
      <c r="G240" s="10">
        <v>-32</v>
      </c>
      <c r="H240" s="10">
        <f>+F240+G240</f>
        <v>230</v>
      </c>
      <c r="I240" s="10">
        <f>+H240</f>
        <v>230</v>
      </c>
      <c r="J240" s="17">
        <f>+I240</f>
        <v>230</v>
      </c>
    </row>
    <row r="241" spans="1:10">
      <c r="A241" s="11" t="s">
        <v>262</v>
      </c>
      <c r="B241" s="1" t="s">
        <v>261</v>
      </c>
      <c r="C241" s="10">
        <v>11</v>
      </c>
      <c r="D241" s="10">
        <v>12</v>
      </c>
      <c r="E241" s="10">
        <v>8</v>
      </c>
      <c r="F241" s="10">
        <v>9</v>
      </c>
      <c r="G241" s="10"/>
      <c r="H241" s="10">
        <f>+F241+G241</f>
        <v>9</v>
      </c>
      <c r="I241" s="10">
        <f>+H241</f>
        <v>9</v>
      </c>
      <c r="J241" s="10">
        <f>+I241</f>
        <v>9</v>
      </c>
    </row>
    <row r="242" spans="1:10">
      <c r="A242" s="11" t="s">
        <v>260</v>
      </c>
      <c r="B242" s="1" t="s">
        <v>259</v>
      </c>
      <c r="C242" s="10">
        <v>2.0020899999999999</v>
      </c>
      <c r="D242" s="10">
        <v>2</v>
      </c>
      <c r="E242" s="10">
        <v>2</v>
      </c>
      <c r="F242" s="10">
        <v>2</v>
      </c>
      <c r="G242" s="10"/>
      <c r="H242" s="10">
        <f>+F242+G242</f>
        <v>2</v>
      </c>
      <c r="I242" s="10">
        <f>+H242</f>
        <v>2</v>
      </c>
      <c r="J242" s="10">
        <f>+I242</f>
        <v>2</v>
      </c>
    </row>
    <row r="243" spans="1:10">
      <c r="A243" s="11" t="s">
        <v>258</v>
      </c>
      <c r="B243" s="1" t="s">
        <v>257</v>
      </c>
      <c r="C243" s="10">
        <v>0</v>
      </c>
      <c r="D243" s="10">
        <v>0</v>
      </c>
      <c r="E243" s="10">
        <v>0</v>
      </c>
      <c r="F243" s="10">
        <v>0</v>
      </c>
      <c r="G243" s="10"/>
      <c r="H243" s="10">
        <f>+F243+G243</f>
        <v>0</v>
      </c>
      <c r="I243" s="10">
        <f>+H243</f>
        <v>0</v>
      </c>
      <c r="J243" s="10">
        <f>+I243</f>
        <v>0</v>
      </c>
    </row>
    <row r="244" spans="1:10">
      <c r="A244" s="11" t="s">
        <v>256</v>
      </c>
      <c r="B244" s="1" t="s">
        <v>255</v>
      </c>
      <c r="C244" s="10">
        <v>13.403</v>
      </c>
      <c r="D244" s="10">
        <v>14</v>
      </c>
      <c r="E244" s="10">
        <v>10</v>
      </c>
      <c r="F244" s="10">
        <v>14</v>
      </c>
      <c r="G244" s="10"/>
      <c r="H244" s="10">
        <f>+F244+G244</f>
        <v>14</v>
      </c>
      <c r="I244" s="10">
        <f>+H244</f>
        <v>14</v>
      </c>
      <c r="J244" s="10">
        <f>+I244</f>
        <v>14</v>
      </c>
    </row>
    <row r="245" spans="1:10">
      <c r="A245" s="11" t="s">
        <v>254</v>
      </c>
      <c r="B245" s="1" t="s">
        <v>253</v>
      </c>
      <c r="C245" s="10">
        <v>461.58699999999999</v>
      </c>
      <c r="D245" s="10">
        <v>460</v>
      </c>
      <c r="E245" s="10">
        <v>356</v>
      </c>
      <c r="F245" s="10">
        <v>475</v>
      </c>
      <c r="G245" s="10"/>
      <c r="H245" s="10">
        <f>+F245+G245</f>
        <v>475</v>
      </c>
      <c r="I245" s="10">
        <f>+H245</f>
        <v>475</v>
      </c>
      <c r="J245" s="10">
        <f>+I245</f>
        <v>475</v>
      </c>
    </row>
    <row r="246" spans="1:10">
      <c r="A246" s="11" t="s">
        <v>252</v>
      </c>
      <c r="B246" s="1" t="s">
        <v>251</v>
      </c>
      <c r="C246" s="10">
        <v>0</v>
      </c>
      <c r="D246" s="10">
        <v>0</v>
      </c>
      <c r="E246" s="10">
        <v>0</v>
      </c>
      <c r="F246" s="10">
        <v>0</v>
      </c>
      <c r="G246" s="10"/>
      <c r="H246" s="10">
        <f>+F246+G246</f>
        <v>0</v>
      </c>
      <c r="I246" s="10">
        <f>+H246</f>
        <v>0</v>
      </c>
      <c r="J246" s="10">
        <f>+I246</f>
        <v>0</v>
      </c>
    </row>
    <row r="247" spans="1:10">
      <c r="A247" s="11" t="s">
        <v>250</v>
      </c>
      <c r="B247" s="1" t="s">
        <v>249</v>
      </c>
      <c r="C247" s="10">
        <v>53.390029999999996</v>
      </c>
      <c r="D247" s="10">
        <v>54</v>
      </c>
      <c r="E247" s="10">
        <v>40</v>
      </c>
      <c r="F247" s="10">
        <f>40+15</f>
        <v>55</v>
      </c>
      <c r="G247" s="10"/>
      <c r="H247" s="10">
        <f>+F247+G247</f>
        <v>55</v>
      </c>
      <c r="I247" s="10">
        <f>+H247</f>
        <v>55</v>
      </c>
      <c r="J247" s="10">
        <f>+I247</f>
        <v>55</v>
      </c>
    </row>
    <row r="248" spans="1:10">
      <c r="A248" s="11" t="s">
        <v>248</v>
      </c>
      <c r="B248" s="1" t="s">
        <v>247</v>
      </c>
      <c r="C248" s="10">
        <v>0</v>
      </c>
      <c r="D248" s="10">
        <v>0</v>
      </c>
      <c r="E248" s="10">
        <v>0</v>
      </c>
      <c r="F248" s="10">
        <v>0</v>
      </c>
      <c r="G248" s="10"/>
      <c r="H248" s="10">
        <f>+F248+G248</f>
        <v>0</v>
      </c>
      <c r="I248" s="10">
        <f>+H248</f>
        <v>0</v>
      </c>
      <c r="J248" s="10">
        <f>+I248</f>
        <v>0</v>
      </c>
    </row>
    <row r="249" spans="1:10">
      <c r="A249" s="11" t="s">
        <v>246</v>
      </c>
      <c r="B249" s="1" t="s">
        <v>245</v>
      </c>
      <c r="C249" s="10">
        <v>16</v>
      </c>
      <c r="D249" s="10">
        <v>16</v>
      </c>
      <c r="E249" s="10">
        <v>16</v>
      </c>
      <c r="F249" s="10">
        <v>19</v>
      </c>
      <c r="G249" s="10"/>
      <c r="H249" s="10">
        <f>+F249+G249</f>
        <v>19</v>
      </c>
      <c r="I249" s="10">
        <f>+H249</f>
        <v>19</v>
      </c>
      <c r="J249" s="10">
        <f>+I249</f>
        <v>19</v>
      </c>
    </row>
    <row r="250" spans="1:10">
      <c r="A250" s="11" t="s">
        <v>244</v>
      </c>
      <c r="B250" s="1" t="s">
        <v>243</v>
      </c>
      <c r="C250" s="10">
        <v>16.168129999999998</v>
      </c>
      <c r="D250" s="10">
        <v>10</v>
      </c>
      <c r="E250" s="10">
        <v>1</v>
      </c>
      <c r="F250" s="10">
        <v>4</v>
      </c>
      <c r="G250" s="10"/>
      <c r="H250" s="10">
        <f>+F250+G250</f>
        <v>4</v>
      </c>
      <c r="I250" s="10">
        <f>+H250</f>
        <v>4</v>
      </c>
      <c r="J250" s="10">
        <f>+I250</f>
        <v>4</v>
      </c>
    </row>
    <row r="251" spans="1:10">
      <c r="A251" s="11" t="s">
        <v>242</v>
      </c>
      <c r="B251" s="1" t="s">
        <v>241</v>
      </c>
      <c r="C251" s="10">
        <v>1.1122999999999998</v>
      </c>
      <c r="D251" s="10">
        <v>0</v>
      </c>
      <c r="E251" s="10">
        <v>10</v>
      </c>
      <c r="F251" s="10">
        <v>11</v>
      </c>
      <c r="G251" s="10"/>
      <c r="H251" s="10">
        <f>+F251+G251</f>
        <v>11</v>
      </c>
      <c r="I251" s="10">
        <f>+H251</f>
        <v>11</v>
      </c>
      <c r="J251" s="10">
        <f>+I251</f>
        <v>11</v>
      </c>
    </row>
    <row r="252" spans="1:10">
      <c r="A252" s="11" t="s">
        <v>240</v>
      </c>
      <c r="B252" s="1" t="s">
        <v>239</v>
      </c>
      <c r="C252" s="10">
        <v>1</v>
      </c>
      <c r="D252" s="10">
        <v>0</v>
      </c>
      <c r="E252" s="10">
        <v>0</v>
      </c>
      <c r="F252" s="10">
        <v>0</v>
      </c>
      <c r="G252" s="10"/>
      <c r="H252" s="10">
        <f>+F252+G252</f>
        <v>0</v>
      </c>
      <c r="I252" s="10">
        <f>+H252</f>
        <v>0</v>
      </c>
      <c r="J252" s="10">
        <f>+I252</f>
        <v>0</v>
      </c>
    </row>
    <row r="253" spans="1:10">
      <c r="A253" s="11" t="s">
        <v>238</v>
      </c>
      <c r="B253" s="1" t="s">
        <v>237</v>
      </c>
      <c r="C253" s="10">
        <v>101.33647999999999</v>
      </c>
      <c r="D253" s="10">
        <v>30</v>
      </c>
      <c r="E253" s="10">
        <v>24</v>
      </c>
      <c r="F253" s="10">
        <v>25</v>
      </c>
      <c r="G253" s="10"/>
      <c r="H253" s="10">
        <f>+F253+G253</f>
        <v>25</v>
      </c>
      <c r="I253" s="10">
        <f>+H253</f>
        <v>25</v>
      </c>
      <c r="J253" s="10">
        <f>+I253</f>
        <v>25</v>
      </c>
    </row>
    <row r="254" spans="1:10">
      <c r="A254" s="11" t="s">
        <v>236</v>
      </c>
      <c r="B254" s="1" t="s">
        <v>235</v>
      </c>
      <c r="C254" s="10">
        <v>151.76416</v>
      </c>
      <c r="D254" s="10">
        <v>112</v>
      </c>
      <c r="E254" s="10">
        <v>74</v>
      </c>
      <c r="F254" s="10">
        <v>105</v>
      </c>
      <c r="G254" s="10"/>
      <c r="H254" s="10">
        <f>+F254+G254</f>
        <v>105</v>
      </c>
      <c r="I254" s="10">
        <f>+H254</f>
        <v>105</v>
      </c>
      <c r="J254" s="17">
        <f>+I254</f>
        <v>105</v>
      </c>
    </row>
    <row r="255" spans="1:10">
      <c r="A255" s="11" t="s">
        <v>234</v>
      </c>
      <c r="B255" s="1" t="s">
        <v>233</v>
      </c>
      <c r="C255" s="10">
        <v>10.67282</v>
      </c>
      <c r="D255" s="10">
        <v>4</v>
      </c>
      <c r="E255" s="10">
        <v>3</v>
      </c>
      <c r="F255" s="10">
        <v>4</v>
      </c>
      <c r="G255" s="10"/>
      <c r="H255" s="10">
        <f>+F255+G255</f>
        <v>4</v>
      </c>
      <c r="I255" s="10">
        <f>+H255</f>
        <v>4</v>
      </c>
      <c r="J255" s="10">
        <f>+I255</f>
        <v>4</v>
      </c>
    </row>
    <row r="256" spans="1:10">
      <c r="A256" s="11" t="s">
        <v>232</v>
      </c>
      <c r="B256" s="1" t="s">
        <v>231</v>
      </c>
      <c r="C256" s="10">
        <v>0</v>
      </c>
      <c r="D256" s="10">
        <v>0</v>
      </c>
      <c r="E256" s="10">
        <v>2</v>
      </c>
      <c r="F256" s="10">
        <v>2</v>
      </c>
      <c r="G256" s="10"/>
      <c r="H256" s="10">
        <f>+F256+G256</f>
        <v>2</v>
      </c>
      <c r="I256" s="10">
        <f>+H256</f>
        <v>2</v>
      </c>
      <c r="J256" s="10">
        <f>+I256</f>
        <v>2</v>
      </c>
    </row>
    <row r="257" spans="1:10">
      <c r="A257" s="11" t="s">
        <v>230</v>
      </c>
      <c r="B257" s="1" t="s">
        <v>229</v>
      </c>
      <c r="C257" s="10">
        <v>2.4329999999999998</v>
      </c>
      <c r="D257" s="10">
        <v>4</v>
      </c>
      <c r="E257" s="10">
        <v>2</v>
      </c>
      <c r="F257" s="10">
        <v>2</v>
      </c>
      <c r="G257" s="10"/>
      <c r="H257" s="10">
        <f>+F257+G257</f>
        <v>2</v>
      </c>
      <c r="I257" s="10">
        <f>+H257</f>
        <v>2</v>
      </c>
      <c r="J257" s="10">
        <f>+I257</f>
        <v>2</v>
      </c>
    </row>
    <row r="258" spans="1:10">
      <c r="A258" s="11" t="s">
        <v>228</v>
      </c>
      <c r="B258" s="1" t="s">
        <v>227</v>
      </c>
      <c r="C258" s="10">
        <v>0</v>
      </c>
      <c r="D258" s="10">
        <v>1330</v>
      </c>
      <c r="E258" s="10">
        <v>0</v>
      </c>
      <c r="F258" s="10">
        <v>0</v>
      </c>
      <c r="G258" s="10"/>
      <c r="H258" s="10">
        <f>+F258+G258</f>
        <v>0</v>
      </c>
      <c r="I258" s="10">
        <f>+H258</f>
        <v>0</v>
      </c>
      <c r="J258" s="10">
        <f>+I258</f>
        <v>0</v>
      </c>
    </row>
    <row r="259" spans="1:10">
      <c r="A259" s="11"/>
      <c r="B259" s="1" t="s">
        <v>226</v>
      </c>
      <c r="C259" s="10">
        <v>0</v>
      </c>
      <c r="D259" s="10"/>
      <c r="E259" s="10">
        <f>68-4</f>
        <v>64</v>
      </c>
      <c r="F259" s="10">
        <v>167</v>
      </c>
      <c r="G259" s="10"/>
      <c r="H259" s="10">
        <f>+F259+G259</f>
        <v>167</v>
      </c>
      <c r="I259" s="10">
        <f>+H259</f>
        <v>167</v>
      </c>
      <c r="J259" s="10">
        <f>+I259</f>
        <v>167</v>
      </c>
    </row>
    <row r="260" spans="1:10" ht="15.75">
      <c r="A260" s="5" t="s">
        <v>1</v>
      </c>
      <c r="B260" s="9" t="s">
        <v>225</v>
      </c>
      <c r="C260" s="8">
        <f>SUM(C137:C259)</f>
        <v>11316.670430000002</v>
      </c>
      <c r="D260" s="8">
        <f>SUM(D137:D259)</f>
        <v>11661</v>
      </c>
      <c r="E260" s="8">
        <f>SUM(E137:E259)</f>
        <v>9133</v>
      </c>
      <c r="F260" s="8">
        <f>SUM(F137:F259)</f>
        <v>12246</v>
      </c>
      <c r="G260" s="8">
        <f>SUM(G137:G259)</f>
        <v>-1333</v>
      </c>
      <c r="H260" s="8">
        <f>SUM(H137:H259)</f>
        <v>10965</v>
      </c>
      <c r="I260" s="8">
        <f>SUM(I137:I259)</f>
        <v>10765</v>
      </c>
      <c r="J260" s="8">
        <f>SUM(J137:J259)</f>
        <v>10765</v>
      </c>
    </row>
    <row r="261" spans="1:10" ht="15.75">
      <c r="A261" s="5" t="s">
        <v>1</v>
      </c>
      <c r="B261" s="9" t="s">
        <v>224</v>
      </c>
      <c r="C261" s="8">
        <f>C260+C136</f>
        <v>18976.058410000001</v>
      </c>
      <c r="D261" s="8">
        <f>D260+D136</f>
        <v>19539</v>
      </c>
      <c r="E261" s="8">
        <f>E260+E136</f>
        <v>15158</v>
      </c>
      <c r="F261" s="8">
        <f>F260+F136</f>
        <v>20319</v>
      </c>
      <c r="G261" s="8">
        <f>G260+G136</f>
        <v>-1827</v>
      </c>
      <c r="H261" s="8">
        <f>H260+H136</f>
        <v>18492</v>
      </c>
      <c r="I261" s="8">
        <f>I260+I136</f>
        <v>17906</v>
      </c>
      <c r="J261" s="8">
        <f>J260+J136</f>
        <v>17906</v>
      </c>
    </row>
    <row r="262" spans="1:10">
      <c r="A262" s="11" t="s">
        <v>223</v>
      </c>
      <c r="B262" s="1" t="s">
        <v>222</v>
      </c>
      <c r="C262" s="10">
        <v>679.21642000000008</v>
      </c>
      <c r="D262" s="10">
        <v>705</v>
      </c>
      <c r="E262" s="10">
        <v>487</v>
      </c>
      <c r="F262" s="10">
        <v>603</v>
      </c>
      <c r="G262" s="10"/>
      <c r="H262" s="10">
        <f>+F262+G262</f>
        <v>603</v>
      </c>
      <c r="I262" s="10">
        <f>+H262</f>
        <v>603</v>
      </c>
      <c r="J262" s="10">
        <f>+I262</f>
        <v>603</v>
      </c>
    </row>
    <row r="263" spans="1:10">
      <c r="A263" s="11" t="s">
        <v>221</v>
      </c>
      <c r="B263" s="1" t="s">
        <v>220</v>
      </c>
      <c r="C263" s="10">
        <v>746.28</v>
      </c>
      <c r="D263" s="10">
        <v>682</v>
      </c>
      <c r="E263" s="10">
        <v>469</v>
      </c>
      <c r="F263" s="10">
        <v>608</v>
      </c>
      <c r="G263" s="10"/>
      <c r="H263" s="10">
        <f>+F263+G263</f>
        <v>608</v>
      </c>
      <c r="I263" s="10">
        <f>+H263</f>
        <v>608</v>
      </c>
      <c r="J263" s="10">
        <f>+I263</f>
        <v>608</v>
      </c>
    </row>
    <row r="264" spans="1:10">
      <c r="A264" s="11" t="s">
        <v>219</v>
      </c>
      <c r="B264" s="1" t="s">
        <v>218</v>
      </c>
      <c r="C264" s="10">
        <v>865.79509999999993</v>
      </c>
      <c r="D264" s="10">
        <v>891</v>
      </c>
      <c r="E264" s="10">
        <v>740</v>
      </c>
      <c r="F264" s="10">
        <v>971</v>
      </c>
      <c r="G264" s="10"/>
      <c r="H264" s="10">
        <f>+F264+G264</f>
        <v>971</v>
      </c>
      <c r="I264" s="10">
        <f>+H264</f>
        <v>971</v>
      </c>
      <c r="J264" s="10">
        <f>+I264</f>
        <v>971</v>
      </c>
    </row>
    <row r="265" spans="1:10">
      <c r="A265" s="11" t="s">
        <v>217</v>
      </c>
      <c r="B265" s="1" t="s">
        <v>216</v>
      </c>
      <c r="C265" s="10">
        <v>900.6408100000001</v>
      </c>
      <c r="D265" s="10">
        <v>929</v>
      </c>
      <c r="E265" s="10">
        <v>729</v>
      </c>
      <c r="F265" s="10">
        <v>929</v>
      </c>
      <c r="G265" s="10"/>
      <c r="H265" s="10">
        <f>+F265+G265</f>
        <v>929</v>
      </c>
      <c r="I265" s="10">
        <f>+H265</f>
        <v>929</v>
      </c>
      <c r="J265" s="10">
        <f>+I265</f>
        <v>929</v>
      </c>
    </row>
    <row r="266" spans="1:10">
      <c r="A266" s="11" t="s">
        <v>215</v>
      </c>
      <c r="B266" s="1" t="s">
        <v>214</v>
      </c>
      <c r="C266" s="10">
        <v>179.43635</v>
      </c>
      <c r="D266" s="10">
        <v>136</v>
      </c>
      <c r="E266" s="10">
        <v>115</v>
      </c>
      <c r="F266" s="10">
        <v>150</v>
      </c>
      <c r="G266" s="10"/>
      <c r="H266" s="10">
        <f>+F266+G266</f>
        <v>150</v>
      </c>
      <c r="I266" s="10">
        <f>+H266</f>
        <v>150</v>
      </c>
      <c r="J266" s="10">
        <f>+I266</f>
        <v>150</v>
      </c>
    </row>
    <row r="267" spans="1:10">
      <c r="A267" s="11" t="s">
        <v>213</v>
      </c>
      <c r="B267" s="1" t="s">
        <v>212</v>
      </c>
      <c r="C267" s="10">
        <v>202</v>
      </c>
      <c r="D267" s="10">
        <v>208</v>
      </c>
      <c r="E267" s="10">
        <v>154</v>
      </c>
      <c r="F267" s="10">
        <v>203</v>
      </c>
      <c r="G267" s="10"/>
      <c r="H267" s="10">
        <f>+F267+G267</f>
        <v>203</v>
      </c>
      <c r="I267" s="10">
        <f>+H267</f>
        <v>203</v>
      </c>
      <c r="J267" s="10">
        <f>+I267</f>
        <v>203</v>
      </c>
    </row>
    <row r="268" spans="1:10">
      <c r="A268" s="11" t="s">
        <v>211</v>
      </c>
      <c r="B268" s="1" t="s">
        <v>210</v>
      </c>
      <c r="C268" s="10">
        <v>15.669889999999999</v>
      </c>
      <c r="D268" s="10">
        <v>16</v>
      </c>
      <c r="E268" s="10">
        <v>12</v>
      </c>
      <c r="F268" s="10">
        <v>16</v>
      </c>
      <c r="G268" s="10"/>
      <c r="H268" s="10">
        <f>+F268+G268</f>
        <v>16</v>
      </c>
      <c r="I268" s="10">
        <f>+H268</f>
        <v>16</v>
      </c>
      <c r="J268" s="10">
        <f>+I268</f>
        <v>16</v>
      </c>
    </row>
    <row r="269" spans="1:10">
      <c r="A269" s="11" t="s">
        <v>209</v>
      </c>
      <c r="B269" s="1" t="s">
        <v>208</v>
      </c>
      <c r="C269" s="10">
        <v>168.58269000000001</v>
      </c>
      <c r="D269" s="10">
        <v>169</v>
      </c>
      <c r="E269" s="10">
        <v>130</v>
      </c>
      <c r="F269" s="10">
        <v>174</v>
      </c>
      <c r="G269" s="10"/>
      <c r="H269" s="10">
        <f>+F269+G269</f>
        <v>174</v>
      </c>
      <c r="I269" s="10">
        <f>+H269</f>
        <v>174</v>
      </c>
      <c r="J269" s="10">
        <f>+I269</f>
        <v>174</v>
      </c>
    </row>
    <row r="270" spans="1:10">
      <c r="A270" s="11" t="s">
        <v>207</v>
      </c>
      <c r="B270" s="1" t="s">
        <v>206</v>
      </c>
      <c r="C270" s="10">
        <v>941</v>
      </c>
      <c r="D270" s="10">
        <v>996</v>
      </c>
      <c r="E270" s="10">
        <v>847</v>
      </c>
      <c r="F270" s="10">
        <v>1155</v>
      </c>
      <c r="G270" s="10"/>
      <c r="H270" s="10">
        <f>+F270+G270</f>
        <v>1155</v>
      </c>
      <c r="I270" s="10">
        <f>+H270</f>
        <v>1155</v>
      </c>
      <c r="J270" s="10">
        <f>+I270</f>
        <v>1155</v>
      </c>
    </row>
    <row r="271" spans="1:10">
      <c r="A271" s="11"/>
      <c r="B271" s="19" t="s">
        <v>205</v>
      </c>
      <c r="C271" s="10">
        <v>0</v>
      </c>
      <c r="D271" s="10"/>
      <c r="E271" s="10"/>
      <c r="F271" s="10">
        <v>0</v>
      </c>
      <c r="G271" s="18">
        <f>-50-50</f>
        <v>-100</v>
      </c>
      <c r="H271" s="10">
        <f>+F271+G271</f>
        <v>-100</v>
      </c>
      <c r="I271" s="10">
        <f>+H271</f>
        <v>-100</v>
      </c>
      <c r="J271" s="10">
        <f>+I271</f>
        <v>-100</v>
      </c>
    </row>
    <row r="272" spans="1:10">
      <c r="A272" s="11"/>
      <c r="B272" s="1" t="s">
        <v>204</v>
      </c>
      <c r="C272" s="10">
        <v>0</v>
      </c>
      <c r="D272" s="10"/>
      <c r="E272" s="10">
        <v>-59</v>
      </c>
      <c r="F272" s="10">
        <v>0</v>
      </c>
      <c r="G272" s="10"/>
      <c r="H272" s="10">
        <f>+F272+G272</f>
        <v>0</v>
      </c>
      <c r="I272" s="10">
        <f>+H272</f>
        <v>0</v>
      </c>
      <c r="J272" s="10">
        <f>+I272</f>
        <v>0</v>
      </c>
    </row>
    <row r="273" spans="1:10" ht="15.75">
      <c r="A273" s="5" t="s">
        <v>1</v>
      </c>
      <c r="B273" s="9" t="s">
        <v>203</v>
      </c>
      <c r="C273" s="8">
        <f>SUM(C262:C272)</f>
        <v>4698.6212599999999</v>
      </c>
      <c r="D273" s="8">
        <f>SUM(D262:D272)</f>
        <v>4732</v>
      </c>
      <c r="E273" s="8">
        <f>SUM(E262:E272)</f>
        <v>3624</v>
      </c>
      <c r="F273" s="8">
        <f>SUM(F262:F272)</f>
        <v>4809</v>
      </c>
      <c r="G273" s="8">
        <f>SUM(G262:G272)</f>
        <v>-100</v>
      </c>
      <c r="H273" s="8">
        <f>SUM(H262:H272)</f>
        <v>4709</v>
      </c>
      <c r="I273" s="8">
        <f>SUM(I262:I272)</f>
        <v>4709</v>
      </c>
      <c r="J273" s="8">
        <f>SUM(J262:J272)</f>
        <v>4709</v>
      </c>
    </row>
    <row r="274" spans="1:10">
      <c r="A274" s="11" t="s">
        <v>202</v>
      </c>
      <c r="B274" s="1" t="s">
        <v>201</v>
      </c>
      <c r="C274" s="10">
        <v>0</v>
      </c>
      <c r="D274" s="10">
        <v>0</v>
      </c>
      <c r="E274" s="10">
        <v>0</v>
      </c>
      <c r="F274" s="10">
        <v>0</v>
      </c>
      <c r="G274" s="10"/>
      <c r="H274" s="10">
        <f>+F274+G274</f>
        <v>0</v>
      </c>
      <c r="I274" s="10">
        <f>+H274</f>
        <v>0</v>
      </c>
      <c r="J274" s="10">
        <f>+I274</f>
        <v>0</v>
      </c>
    </row>
    <row r="275" spans="1:10">
      <c r="A275" s="11" t="s">
        <v>200</v>
      </c>
      <c r="B275" s="1" t="s">
        <v>199</v>
      </c>
      <c r="C275" s="10">
        <v>2.5859999999999999</v>
      </c>
      <c r="D275" s="10">
        <v>4</v>
      </c>
      <c r="E275" s="10">
        <v>1</v>
      </c>
      <c r="F275" s="10">
        <v>1</v>
      </c>
      <c r="G275" s="10"/>
      <c r="H275" s="10">
        <f>+F275+G275</f>
        <v>1</v>
      </c>
      <c r="I275" s="10">
        <f>+H275</f>
        <v>1</v>
      </c>
      <c r="J275" s="10">
        <f>+I275</f>
        <v>1</v>
      </c>
    </row>
    <row r="276" spans="1:10">
      <c r="A276" s="11" t="s">
        <v>198</v>
      </c>
      <c r="B276" s="1" t="s">
        <v>197</v>
      </c>
      <c r="C276" s="10">
        <v>2.8488699999999998</v>
      </c>
      <c r="D276" s="10">
        <v>2</v>
      </c>
      <c r="E276" s="10">
        <v>3</v>
      </c>
      <c r="F276" s="10">
        <v>3</v>
      </c>
      <c r="G276" s="10"/>
      <c r="H276" s="10">
        <f>+F276+G276</f>
        <v>3</v>
      </c>
      <c r="I276" s="10">
        <f>+H276</f>
        <v>3</v>
      </c>
      <c r="J276" s="10">
        <f>+I276</f>
        <v>3</v>
      </c>
    </row>
    <row r="277" spans="1:10">
      <c r="A277" s="11" t="s">
        <v>196</v>
      </c>
      <c r="B277" s="1" t="s">
        <v>195</v>
      </c>
      <c r="C277" s="10">
        <v>11.672739999999999</v>
      </c>
      <c r="D277" s="10">
        <v>12</v>
      </c>
      <c r="E277" s="10">
        <v>5</v>
      </c>
      <c r="F277" s="10">
        <v>5</v>
      </c>
      <c r="G277" s="10"/>
      <c r="H277" s="10">
        <f>+F277+G277</f>
        <v>5</v>
      </c>
      <c r="I277" s="10">
        <f>+H277</f>
        <v>5</v>
      </c>
      <c r="J277" s="10">
        <f>+I277</f>
        <v>5</v>
      </c>
    </row>
    <row r="278" spans="1:10">
      <c r="A278" s="11" t="s">
        <v>194</v>
      </c>
      <c r="B278" s="1" t="s">
        <v>193</v>
      </c>
      <c r="C278" s="10">
        <v>4</v>
      </c>
      <c r="D278" s="10">
        <v>2</v>
      </c>
      <c r="E278" s="10">
        <v>4</v>
      </c>
      <c r="F278" s="10">
        <v>14</v>
      </c>
      <c r="G278" s="10"/>
      <c r="H278" s="10">
        <f>+F278+G278</f>
        <v>14</v>
      </c>
      <c r="I278" s="10">
        <f>+H278</f>
        <v>14</v>
      </c>
      <c r="J278" s="10">
        <f>+I278</f>
        <v>14</v>
      </c>
    </row>
    <row r="279" spans="1:10">
      <c r="A279" s="11" t="s">
        <v>192</v>
      </c>
      <c r="B279" s="1" t="s">
        <v>191</v>
      </c>
      <c r="C279" s="10">
        <v>0</v>
      </c>
      <c r="D279" s="10">
        <v>0</v>
      </c>
      <c r="E279" s="10">
        <v>1</v>
      </c>
      <c r="F279" s="10">
        <v>1</v>
      </c>
      <c r="G279" s="10"/>
      <c r="H279" s="10">
        <f>+F279+G279</f>
        <v>1</v>
      </c>
      <c r="I279" s="10">
        <f>+H279</f>
        <v>1</v>
      </c>
      <c r="J279" s="10">
        <f>+I279</f>
        <v>1</v>
      </c>
    </row>
    <row r="280" spans="1:10">
      <c r="A280" s="11" t="s">
        <v>190</v>
      </c>
      <c r="B280" s="1" t="s">
        <v>189</v>
      </c>
      <c r="C280" s="10">
        <v>14.64227</v>
      </c>
      <c r="D280" s="10">
        <v>12</v>
      </c>
      <c r="E280" s="10">
        <v>10</v>
      </c>
      <c r="F280" s="10">
        <v>13</v>
      </c>
      <c r="G280" s="10"/>
      <c r="H280" s="10">
        <f>+F280+G280</f>
        <v>13</v>
      </c>
      <c r="I280" s="10">
        <f>+H280</f>
        <v>13</v>
      </c>
      <c r="J280" s="10">
        <f>+I280</f>
        <v>13</v>
      </c>
    </row>
    <row r="281" spans="1:10">
      <c r="A281" s="11" t="s">
        <v>188</v>
      </c>
      <c r="B281" s="1" t="s">
        <v>187</v>
      </c>
      <c r="C281" s="10">
        <v>2.4051</v>
      </c>
      <c r="D281" s="10">
        <v>2</v>
      </c>
      <c r="E281" s="10">
        <v>6</v>
      </c>
      <c r="F281" s="10">
        <v>6</v>
      </c>
      <c r="G281" s="10"/>
      <c r="H281" s="10">
        <f>+F281+G281</f>
        <v>6</v>
      </c>
      <c r="I281" s="10">
        <f>+H281</f>
        <v>6</v>
      </c>
      <c r="J281" s="10">
        <f>+I281</f>
        <v>6</v>
      </c>
    </row>
    <row r="282" spans="1:10">
      <c r="A282" s="11" t="s">
        <v>186</v>
      </c>
      <c r="B282" s="1" t="s">
        <v>185</v>
      </c>
      <c r="C282" s="10">
        <v>12.335600000000001</v>
      </c>
      <c r="D282" s="10">
        <v>10</v>
      </c>
      <c r="E282" s="10">
        <v>8</v>
      </c>
      <c r="F282" s="10">
        <v>10</v>
      </c>
      <c r="G282" s="10"/>
      <c r="H282" s="10">
        <f>+F282+G282</f>
        <v>10</v>
      </c>
      <c r="I282" s="10">
        <f>+H282</f>
        <v>10</v>
      </c>
      <c r="J282" s="10">
        <f>+I282</f>
        <v>10</v>
      </c>
    </row>
    <row r="283" spans="1:10">
      <c r="A283" s="11" t="s">
        <v>184</v>
      </c>
      <c r="B283" s="1" t="s">
        <v>183</v>
      </c>
      <c r="C283" s="10">
        <v>7.0000000000000001E-3</v>
      </c>
      <c r="D283" s="10">
        <v>0</v>
      </c>
      <c r="E283" s="10">
        <v>6</v>
      </c>
      <c r="F283" s="10">
        <v>16</v>
      </c>
      <c r="G283" s="10"/>
      <c r="H283" s="10">
        <f>+F283+G283</f>
        <v>16</v>
      </c>
      <c r="I283" s="10">
        <f>+H283</f>
        <v>16</v>
      </c>
      <c r="J283" s="10">
        <f>+I283</f>
        <v>16</v>
      </c>
    </row>
    <row r="284" spans="1:10">
      <c r="A284" s="11" t="s">
        <v>182</v>
      </c>
      <c r="B284" s="1" t="s">
        <v>181</v>
      </c>
      <c r="C284" s="10">
        <v>19.166450000000001</v>
      </c>
      <c r="D284" s="10">
        <v>18</v>
      </c>
      <c r="E284" s="10">
        <v>4</v>
      </c>
      <c r="F284" s="10">
        <v>4</v>
      </c>
      <c r="G284" s="10"/>
      <c r="H284" s="10">
        <f>+F284+G284</f>
        <v>4</v>
      </c>
      <c r="I284" s="10">
        <f>+H284</f>
        <v>4</v>
      </c>
      <c r="J284" s="10">
        <f>+I284</f>
        <v>4</v>
      </c>
    </row>
    <row r="285" spans="1:10">
      <c r="A285" s="11" t="s">
        <v>180</v>
      </c>
      <c r="B285" s="1" t="s">
        <v>179</v>
      </c>
      <c r="C285" s="10">
        <v>4.5</v>
      </c>
      <c r="D285" s="10">
        <v>6</v>
      </c>
      <c r="E285" s="10">
        <v>5</v>
      </c>
      <c r="F285" s="10">
        <v>5</v>
      </c>
      <c r="G285" s="10"/>
      <c r="H285" s="10">
        <f>+F285+G285</f>
        <v>5</v>
      </c>
      <c r="I285" s="10">
        <f>+H285</f>
        <v>5</v>
      </c>
      <c r="J285" s="10">
        <f>+I285</f>
        <v>5</v>
      </c>
    </row>
    <row r="286" spans="1:10">
      <c r="A286" s="11" t="s">
        <v>178</v>
      </c>
      <c r="B286" s="1" t="s">
        <v>177</v>
      </c>
      <c r="C286" s="10">
        <v>1544</v>
      </c>
      <c r="D286" s="10">
        <v>1528</v>
      </c>
      <c r="E286" s="10">
        <v>916</v>
      </c>
      <c r="F286" s="10">
        <v>1142</v>
      </c>
      <c r="G286" s="10"/>
      <c r="H286" s="10">
        <f>+F286+G286</f>
        <v>1142</v>
      </c>
      <c r="I286" s="10">
        <f>+H286</f>
        <v>1142</v>
      </c>
      <c r="J286" s="10">
        <f>+I286</f>
        <v>1142</v>
      </c>
    </row>
    <row r="287" spans="1:10">
      <c r="A287" s="11" t="s">
        <v>176</v>
      </c>
      <c r="B287" s="1" t="s">
        <v>175</v>
      </c>
      <c r="C287" s="10">
        <v>32.651690000000002</v>
      </c>
      <c r="D287" s="10">
        <v>32</v>
      </c>
      <c r="E287" s="10">
        <v>27</v>
      </c>
      <c r="F287" s="10">
        <v>39</v>
      </c>
      <c r="G287" s="10"/>
      <c r="H287" s="10">
        <f>+F287+G287</f>
        <v>39</v>
      </c>
      <c r="I287" s="10">
        <f>+H287</f>
        <v>39</v>
      </c>
      <c r="J287" s="10">
        <f>+I287</f>
        <v>39</v>
      </c>
    </row>
    <row r="288" spans="1:10">
      <c r="A288" s="11" t="s">
        <v>174</v>
      </c>
      <c r="B288" s="1" t="s">
        <v>173</v>
      </c>
      <c r="C288" s="10">
        <v>9</v>
      </c>
      <c r="D288" s="10">
        <v>10</v>
      </c>
      <c r="E288" s="10">
        <v>15</v>
      </c>
      <c r="F288" s="10">
        <v>15</v>
      </c>
      <c r="G288" s="10"/>
      <c r="H288" s="10">
        <f>+F288+G288</f>
        <v>15</v>
      </c>
      <c r="I288" s="10">
        <f>+H288</f>
        <v>15</v>
      </c>
      <c r="J288" s="10">
        <f>+I288</f>
        <v>15</v>
      </c>
    </row>
    <row r="289" spans="1:10">
      <c r="A289" s="11" t="s">
        <v>172</v>
      </c>
      <c r="B289" s="1" t="s">
        <v>171</v>
      </c>
      <c r="C289" s="10">
        <v>33.8095</v>
      </c>
      <c r="D289" s="10">
        <v>38</v>
      </c>
      <c r="E289" s="10">
        <v>24</v>
      </c>
      <c r="F289" s="10">
        <v>35</v>
      </c>
      <c r="G289" s="10"/>
      <c r="H289" s="10">
        <f>+F289+G289</f>
        <v>35</v>
      </c>
      <c r="I289" s="10">
        <f>+H289</f>
        <v>35</v>
      </c>
      <c r="J289" s="10">
        <f>+I289</f>
        <v>35</v>
      </c>
    </row>
    <row r="290" spans="1:10">
      <c r="A290" s="11" t="s">
        <v>170</v>
      </c>
      <c r="B290" s="1" t="s">
        <v>169</v>
      </c>
      <c r="C290" s="10">
        <v>4</v>
      </c>
      <c r="D290" s="10">
        <v>0</v>
      </c>
      <c r="E290" s="10">
        <v>10</v>
      </c>
      <c r="F290" s="10">
        <v>25</v>
      </c>
      <c r="G290" s="10"/>
      <c r="H290" s="10">
        <f>+F290+G290</f>
        <v>25</v>
      </c>
      <c r="I290" s="10">
        <f>+H290</f>
        <v>25</v>
      </c>
      <c r="J290" s="10">
        <f>+I290</f>
        <v>25</v>
      </c>
    </row>
    <row r="291" spans="1:10">
      <c r="A291" s="11" t="s">
        <v>168</v>
      </c>
      <c r="B291" s="1" t="s">
        <v>167</v>
      </c>
      <c r="C291" s="10">
        <v>16</v>
      </c>
      <c r="D291" s="10">
        <v>20</v>
      </c>
      <c r="E291" s="10">
        <v>47</v>
      </c>
      <c r="F291" s="10">
        <v>48</v>
      </c>
      <c r="G291" s="10"/>
      <c r="H291" s="10">
        <f>+F291+G291</f>
        <v>48</v>
      </c>
      <c r="I291" s="10">
        <f>+H291</f>
        <v>48</v>
      </c>
      <c r="J291" s="10">
        <f>+I291</f>
        <v>48</v>
      </c>
    </row>
    <row r="292" spans="1:10">
      <c r="A292" s="11" t="s">
        <v>166</v>
      </c>
      <c r="B292" s="1" t="s">
        <v>165</v>
      </c>
      <c r="C292" s="10">
        <v>14.268000000000001</v>
      </c>
      <c r="D292" s="10">
        <v>18</v>
      </c>
      <c r="E292" s="10">
        <v>7</v>
      </c>
      <c r="F292" s="10">
        <v>11</v>
      </c>
      <c r="G292" s="10"/>
      <c r="H292" s="10">
        <f>+F292+G292</f>
        <v>11</v>
      </c>
      <c r="I292" s="10">
        <f>+H292</f>
        <v>11</v>
      </c>
      <c r="J292" s="10">
        <f>+I292</f>
        <v>11</v>
      </c>
    </row>
    <row r="293" spans="1:10">
      <c r="A293" s="11" t="s">
        <v>164</v>
      </c>
      <c r="B293" s="1" t="s">
        <v>163</v>
      </c>
      <c r="C293" s="10">
        <v>67.197860000000006</v>
      </c>
      <c r="D293" s="10">
        <v>52</v>
      </c>
      <c r="E293" s="10">
        <v>47</v>
      </c>
      <c r="F293" s="10">
        <v>47</v>
      </c>
      <c r="G293" s="10"/>
      <c r="H293" s="10">
        <f>+F293+G293</f>
        <v>47</v>
      </c>
      <c r="I293" s="10">
        <f>+H293</f>
        <v>47</v>
      </c>
      <c r="J293" s="10">
        <f>+I293</f>
        <v>47</v>
      </c>
    </row>
    <row r="294" spans="1:10">
      <c r="A294" s="11" t="s">
        <v>162</v>
      </c>
      <c r="B294" s="1" t="s">
        <v>161</v>
      </c>
      <c r="C294" s="10">
        <v>5.8026499999999999</v>
      </c>
      <c r="D294" s="10">
        <v>0</v>
      </c>
      <c r="E294" s="10">
        <v>2</v>
      </c>
      <c r="F294" s="10">
        <v>2</v>
      </c>
      <c r="G294" s="10"/>
      <c r="H294" s="10">
        <f>+F294+G294</f>
        <v>2</v>
      </c>
      <c r="I294" s="10">
        <f>+H294</f>
        <v>2</v>
      </c>
      <c r="J294" s="10">
        <f>+I294</f>
        <v>2</v>
      </c>
    </row>
    <row r="295" spans="1:10">
      <c r="A295" s="11" t="s">
        <v>160</v>
      </c>
      <c r="B295" s="1" t="s">
        <v>159</v>
      </c>
      <c r="C295" s="10">
        <v>3.61998</v>
      </c>
      <c r="D295" s="10">
        <v>0</v>
      </c>
      <c r="E295" s="10">
        <v>0</v>
      </c>
      <c r="F295" s="10">
        <v>0</v>
      </c>
      <c r="G295" s="10"/>
      <c r="H295" s="10">
        <f>+F295+G295</f>
        <v>0</v>
      </c>
      <c r="I295" s="10">
        <f>+H295</f>
        <v>0</v>
      </c>
      <c r="J295" s="10">
        <f>+I295</f>
        <v>0</v>
      </c>
    </row>
    <row r="296" spans="1:10">
      <c r="A296" s="11" t="s">
        <v>158</v>
      </c>
      <c r="B296" s="1" t="s">
        <v>157</v>
      </c>
      <c r="C296" s="10">
        <v>156</v>
      </c>
      <c r="D296" s="10">
        <v>140</v>
      </c>
      <c r="E296" s="10">
        <v>86</v>
      </c>
      <c r="F296" s="10">
        <v>139</v>
      </c>
      <c r="G296" s="10">
        <v>25</v>
      </c>
      <c r="H296" s="10">
        <f>+F296+G296</f>
        <v>164</v>
      </c>
      <c r="I296" s="10">
        <f>+H296</f>
        <v>164</v>
      </c>
      <c r="J296" s="10">
        <f>+I296</f>
        <v>164</v>
      </c>
    </row>
    <row r="297" spans="1:10">
      <c r="A297" s="11" t="s">
        <v>156</v>
      </c>
      <c r="B297" s="1" t="s">
        <v>155</v>
      </c>
      <c r="C297" s="10">
        <v>6.1234200000000003</v>
      </c>
      <c r="D297" s="10">
        <v>0</v>
      </c>
      <c r="E297" s="10">
        <v>22</v>
      </c>
      <c r="F297" s="10">
        <v>36</v>
      </c>
      <c r="G297" s="10">
        <v>-14</v>
      </c>
      <c r="H297" s="10">
        <f>+F297+G297</f>
        <v>22</v>
      </c>
      <c r="I297" s="10">
        <f>+H297</f>
        <v>22</v>
      </c>
      <c r="J297" s="10">
        <f>+I297</f>
        <v>22</v>
      </c>
    </row>
    <row r="298" spans="1:10">
      <c r="A298" s="11" t="s">
        <v>154</v>
      </c>
      <c r="B298" s="1" t="s">
        <v>153</v>
      </c>
      <c r="C298" s="10">
        <v>63.064039999999999</v>
      </c>
      <c r="D298" s="10">
        <v>120</v>
      </c>
      <c r="E298" s="10">
        <v>97</v>
      </c>
      <c r="F298" s="10">
        <v>130</v>
      </c>
      <c r="G298" s="10">
        <v>6</v>
      </c>
      <c r="H298" s="10">
        <f>+F298+G298</f>
        <v>136</v>
      </c>
      <c r="I298" s="10">
        <f>+H298</f>
        <v>136</v>
      </c>
      <c r="J298" s="10">
        <f>+I298</f>
        <v>136</v>
      </c>
    </row>
    <row r="299" spans="1:10">
      <c r="A299" s="11" t="s">
        <v>152</v>
      </c>
      <c r="B299" s="1" t="s">
        <v>151</v>
      </c>
      <c r="C299" s="10">
        <v>95.974140000000006</v>
      </c>
      <c r="D299" s="10">
        <v>64</v>
      </c>
      <c r="E299" s="10">
        <v>77</v>
      </c>
      <c r="F299" s="10">
        <v>79</v>
      </c>
      <c r="G299" s="10"/>
      <c r="H299" s="10">
        <f>+F299+G299</f>
        <v>79</v>
      </c>
      <c r="I299" s="10">
        <f>+H299</f>
        <v>79</v>
      </c>
      <c r="J299" s="10">
        <f>+I299</f>
        <v>79</v>
      </c>
    </row>
    <row r="300" spans="1:10">
      <c r="A300" s="11" t="s">
        <v>150</v>
      </c>
      <c r="B300" s="1" t="s">
        <v>149</v>
      </c>
      <c r="C300" s="10">
        <v>20.724919999999997</v>
      </c>
      <c r="D300" s="10">
        <v>0</v>
      </c>
      <c r="E300" s="10">
        <v>0</v>
      </c>
      <c r="F300" s="10">
        <v>0</v>
      </c>
      <c r="G300" s="10"/>
      <c r="H300" s="10">
        <f>+F300+G300</f>
        <v>0</v>
      </c>
      <c r="I300" s="10">
        <f>+H300</f>
        <v>0</v>
      </c>
      <c r="J300" s="10">
        <f>+I300</f>
        <v>0</v>
      </c>
    </row>
    <row r="301" spans="1:10">
      <c r="A301" s="11" t="s">
        <v>148</v>
      </c>
      <c r="B301" s="1" t="s">
        <v>147</v>
      </c>
      <c r="C301" s="10">
        <v>12.909979999999999</v>
      </c>
      <c r="D301" s="10">
        <v>0</v>
      </c>
      <c r="E301" s="10">
        <v>0</v>
      </c>
      <c r="F301" s="10">
        <v>0</v>
      </c>
      <c r="G301" s="10"/>
      <c r="H301" s="10">
        <f>+F301+G301</f>
        <v>0</v>
      </c>
      <c r="I301" s="10">
        <f>+H301</f>
        <v>0</v>
      </c>
      <c r="J301" s="10">
        <f>+I301</f>
        <v>0</v>
      </c>
    </row>
    <row r="302" spans="1:10">
      <c r="A302" s="11" t="s">
        <v>146</v>
      </c>
      <c r="B302" s="1" t="s">
        <v>145</v>
      </c>
      <c r="C302" s="10">
        <v>311.83451000000002</v>
      </c>
      <c r="D302" s="10">
        <v>312</v>
      </c>
      <c r="E302" s="10">
        <v>262</v>
      </c>
      <c r="F302" s="10">
        <v>339</v>
      </c>
      <c r="G302" s="10">
        <v>-9</v>
      </c>
      <c r="H302" s="10">
        <f>+F302+G302</f>
        <v>330</v>
      </c>
      <c r="I302" s="10">
        <f>+H302</f>
        <v>330</v>
      </c>
      <c r="J302" s="10">
        <f>+I302</f>
        <v>330</v>
      </c>
    </row>
    <row r="303" spans="1:10">
      <c r="A303" s="11" t="s">
        <v>144</v>
      </c>
      <c r="B303" s="1" t="s">
        <v>143</v>
      </c>
      <c r="C303" s="10">
        <v>2.6640000000000001</v>
      </c>
      <c r="D303" s="10"/>
      <c r="E303" s="10">
        <v>10</v>
      </c>
      <c r="F303" s="10">
        <v>10</v>
      </c>
      <c r="G303" s="10"/>
      <c r="H303" s="10">
        <f>+F303+G303</f>
        <v>10</v>
      </c>
      <c r="I303" s="10">
        <f>+H303</f>
        <v>10</v>
      </c>
      <c r="J303" s="10">
        <f>+I303</f>
        <v>10</v>
      </c>
    </row>
    <row r="304" spans="1:10">
      <c r="A304" s="11" t="s">
        <v>142</v>
      </c>
      <c r="B304" s="1" t="s">
        <v>141</v>
      </c>
      <c r="C304" s="10">
        <v>104.71463</v>
      </c>
      <c r="D304" s="10">
        <v>240</v>
      </c>
      <c r="E304" s="10">
        <v>179</v>
      </c>
      <c r="F304" s="10">
        <v>241</v>
      </c>
      <c r="G304" s="10">
        <v>11</v>
      </c>
      <c r="H304" s="10">
        <f>+F304+G304</f>
        <v>252</v>
      </c>
      <c r="I304" s="10">
        <f>+H304</f>
        <v>252</v>
      </c>
      <c r="J304" s="10">
        <f>+I304</f>
        <v>252</v>
      </c>
    </row>
    <row r="305" spans="1:11">
      <c r="A305" s="11" t="s">
        <v>140</v>
      </c>
      <c r="B305" s="1" t="s">
        <v>139</v>
      </c>
      <c r="C305" s="10">
        <v>243.57329999999999</v>
      </c>
      <c r="D305" s="10">
        <v>198</v>
      </c>
      <c r="E305" s="10">
        <v>176</v>
      </c>
      <c r="F305" s="10">
        <v>208</v>
      </c>
      <c r="G305" s="10"/>
      <c r="H305" s="10">
        <f>+F305+G305</f>
        <v>208</v>
      </c>
      <c r="I305" s="10">
        <f>+H305</f>
        <v>208</v>
      </c>
      <c r="J305" s="10">
        <f>+I305</f>
        <v>208</v>
      </c>
    </row>
    <row r="306" spans="1:11">
      <c r="A306" s="11" t="s">
        <v>138</v>
      </c>
      <c r="B306" s="1" t="s">
        <v>137</v>
      </c>
      <c r="C306" s="10">
        <v>0</v>
      </c>
      <c r="D306" s="10">
        <v>0</v>
      </c>
      <c r="E306" s="10">
        <v>11</v>
      </c>
      <c r="F306" s="10">
        <v>11</v>
      </c>
      <c r="G306" s="10">
        <v>-11</v>
      </c>
      <c r="H306" s="10">
        <f>+F306+G306</f>
        <v>0</v>
      </c>
      <c r="I306" s="10">
        <f>+H306</f>
        <v>0</v>
      </c>
      <c r="J306" s="10">
        <f>+I306</f>
        <v>0</v>
      </c>
    </row>
    <row r="307" spans="1:11">
      <c r="A307" s="11" t="s">
        <v>136</v>
      </c>
      <c r="B307" s="1" t="s">
        <v>135</v>
      </c>
      <c r="C307" s="10">
        <v>411.17700000000002</v>
      </c>
      <c r="D307" s="10">
        <v>350</v>
      </c>
      <c r="E307" s="10">
        <v>357</v>
      </c>
      <c r="F307" s="10">
        <v>476</v>
      </c>
      <c r="G307" s="10">
        <v>-76</v>
      </c>
      <c r="H307" s="10">
        <f>+F307+G307</f>
        <v>400</v>
      </c>
      <c r="I307" s="10">
        <f>+H307</f>
        <v>400</v>
      </c>
      <c r="J307" s="17">
        <f>+I307</f>
        <v>400</v>
      </c>
    </row>
    <row r="308" spans="1:11">
      <c r="A308" s="11" t="s">
        <v>134</v>
      </c>
      <c r="B308" s="1" t="s">
        <v>133</v>
      </c>
      <c r="C308" s="10">
        <v>0</v>
      </c>
      <c r="D308" s="10">
        <v>0</v>
      </c>
      <c r="E308" s="10">
        <v>0</v>
      </c>
      <c r="F308" s="10">
        <v>0</v>
      </c>
      <c r="G308" s="10"/>
      <c r="H308" s="10">
        <f>+F308+G308</f>
        <v>0</v>
      </c>
      <c r="I308" s="10">
        <f>+H308</f>
        <v>0</v>
      </c>
      <c r="J308" s="10">
        <f>+I308</f>
        <v>0</v>
      </c>
    </row>
    <row r="309" spans="1:11">
      <c r="A309" s="11" t="s">
        <v>132</v>
      </c>
      <c r="B309" s="1" t="s">
        <v>131</v>
      </c>
      <c r="C309" s="10">
        <v>0.95319000000000009</v>
      </c>
      <c r="D309" s="10">
        <v>0</v>
      </c>
      <c r="E309" s="10">
        <v>1</v>
      </c>
      <c r="F309" s="10">
        <v>1</v>
      </c>
      <c r="G309" s="10"/>
      <c r="H309" s="10">
        <f>+F309+G309</f>
        <v>1</v>
      </c>
      <c r="I309" s="10">
        <f>+H309</f>
        <v>1</v>
      </c>
      <c r="J309" s="10">
        <f>+I309</f>
        <v>1</v>
      </c>
    </row>
    <row r="310" spans="1:11">
      <c r="A310" s="11" t="s">
        <v>130</v>
      </c>
      <c r="B310" s="1" t="s">
        <v>129</v>
      </c>
      <c r="C310" s="10">
        <v>7</v>
      </c>
      <c r="D310" s="10">
        <v>8</v>
      </c>
      <c r="E310" s="10">
        <v>8</v>
      </c>
      <c r="F310" s="10">
        <v>10</v>
      </c>
      <c r="G310" s="10"/>
      <c r="H310" s="10">
        <f>+F310+G310</f>
        <v>10</v>
      </c>
      <c r="I310" s="10">
        <f>+H310</f>
        <v>10</v>
      </c>
      <c r="J310" s="10">
        <f>+I310</f>
        <v>10</v>
      </c>
    </row>
    <row r="311" spans="1:11">
      <c r="A311" s="11" t="s">
        <v>128</v>
      </c>
      <c r="B311" s="1" t="s">
        <v>127</v>
      </c>
      <c r="C311" s="10">
        <v>47.423000000000002</v>
      </c>
      <c r="D311" s="10">
        <v>50</v>
      </c>
      <c r="E311" s="10">
        <v>38</v>
      </c>
      <c r="F311" s="10">
        <v>40</v>
      </c>
      <c r="G311" s="10"/>
      <c r="H311" s="10">
        <f>+F311+G311</f>
        <v>40</v>
      </c>
      <c r="I311" s="10">
        <f>+H311</f>
        <v>40</v>
      </c>
      <c r="J311" s="10">
        <f>+I311</f>
        <v>40</v>
      </c>
    </row>
    <row r="312" spans="1:11">
      <c r="A312" s="11" t="s">
        <v>126</v>
      </c>
      <c r="B312" s="1" t="s">
        <v>125</v>
      </c>
      <c r="C312" s="10">
        <v>71.361999999999995</v>
      </c>
      <c r="D312" s="10">
        <v>96</v>
      </c>
      <c r="E312" s="10">
        <v>43</v>
      </c>
      <c r="F312" s="10">
        <v>78</v>
      </c>
      <c r="G312" s="10"/>
      <c r="H312" s="10">
        <f>+F312+G312</f>
        <v>78</v>
      </c>
      <c r="I312" s="10">
        <f>+H312</f>
        <v>78</v>
      </c>
      <c r="J312" s="10">
        <f>+I312</f>
        <v>78</v>
      </c>
    </row>
    <row r="313" spans="1:11">
      <c r="A313" s="11" t="s">
        <v>124</v>
      </c>
      <c r="B313" s="1" t="s">
        <v>123</v>
      </c>
      <c r="C313" s="10">
        <v>2</v>
      </c>
      <c r="D313" s="10">
        <v>2</v>
      </c>
      <c r="E313" s="10">
        <v>2</v>
      </c>
      <c r="F313" s="10">
        <v>2</v>
      </c>
      <c r="G313" s="10"/>
      <c r="H313" s="10">
        <f>+F313+G313</f>
        <v>2</v>
      </c>
      <c r="I313" s="10">
        <f>+H313</f>
        <v>2</v>
      </c>
      <c r="J313" s="10">
        <f>+I313</f>
        <v>2</v>
      </c>
    </row>
    <row r="314" spans="1:11">
      <c r="A314" s="11" t="s">
        <v>122</v>
      </c>
      <c r="B314" s="1" t="s">
        <v>121</v>
      </c>
      <c r="C314" s="10">
        <v>1451</v>
      </c>
      <c r="D314" s="10">
        <v>1396</v>
      </c>
      <c r="E314" s="10">
        <v>972</v>
      </c>
      <c r="F314" s="10">
        <f>1667+104</f>
        <v>1771</v>
      </c>
      <c r="G314" s="10">
        <v>-100</v>
      </c>
      <c r="H314" s="10">
        <f>+F314+G314</f>
        <v>1671</v>
      </c>
      <c r="I314" s="10">
        <f>+H314</f>
        <v>1671</v>
      </c>
      <c r="J314" s="10">
        <f>+I314</f>
        <v>1671</v>
      </c>
    </row>
    <row r="315" spans="1:11">
      <c r="A315" s="11" t="s">
        <v>120</v>
      </c>
      <c r="B315" s="1" t="s">
        <v>119</v>
      </c>
      <c r="C315" s="10">
        <v>1435.62563</v>
      </c>
      <c r="D315" s="10">
        <v>1331</v>
      </c>
      <c r="E315" s="10">
        <v>956</v>
      </c>
      <c r="F315" s="10">
        <v>1397</v>
      </c>
      <c r="G315" s="10">
        <v>-100</v>
      </c>
      <c r="H315" s="10">
        <f>+F315+G315</f>
        <v>1297</v>
      </c>
      <c r="I315" s="10">
        <f>+H315</f>
        <v>1297</v>
      </c>
      <c r="J315" s="10">
        <f>+I315</f>
        <v>1297</v>
      </c>
    </row>
    <row r="316" spans="1:11">
      <c r="A316" s="11" t="s">
        <v>118</v>
      </c>
      <c r="B316" s="1" t="s">
        <v>117</v>
      </c>
      <c r="C316" s="10">
        <v>0.56200000000000006</v>
      </c>
      <c r="D316" s="10">
        <v>30</v>
      </c>
      <c r="E316" s="10">
        <v>5</v>
      </c>
      <c r="F316" s="10">
        <v>5</v>
      </c>
      <c r="G316" s="10"/>
      <c r="H316" s="10">
        <f>+F316+G316</f>
        <v>5</v>
      </c>
      <c r="I316" s="10">
        <f>+H316</f>
        <v>5</v>
      </c>
      <c r="J316" s="10">
        <f>+I316</f>
        <v>5</v>
      </c>
    </row>
    <row r="317" spans="1:11">
      <c r="A317" s="11" t="s">
        <v>116</v>
      </c>
      <c r="B317" s="1" t="s">
        <v>115</v>
      </c>
      <c r="C317" s="10">
        <v>76.27037</v>
      </c>
      <c r="D317" s="10">
        <v>14</v>
      </c>
      <c r="E317" s="10">
        <v>12</v>
      </c>
      <c r="F317" s="10">
        <v>58</v>
      </c>
      <c r="G317" s="10"/>
      <c r="H317" s="10">
        <f>+F317+G317</f>
        <v>58</v>
      </c>
      <c r="I317" s="10">
        <f>+H317</f>
        <v>58</v>
      </c>
      <c r="J317" s="10">
        <f>+I317</f>
        <v>58</v>
      </c>
    </row>
    <row r="318" spans="1:11">
      <c r="A318" s="11" t="s">
        <v>114</v>
      </c>
      <c r="B318" s="1" t="s">
        <v>113</v>
      </c>
      <c r="C318" s="10">
        <v>111.294</v>
      </c>
      <c r="D318" s="10">
        <v>0</v>
      </c>
      <c r="E318" s="10">
        <v>4</v>
      </c>
      <c r="F318" s="10">
        <v>43</v>
      </c>
      <c r="G318" s="10">
        <v>75</v>
      </c>
      <c r="H318" s="10">
        <f>+F318+G318</f>
        <v>118</v>
      </c>
      <c r="I318" s="10">
        <f>+H318</f>
        <v>118</v>
      </c>
      <c r="J318" s="10">
        <f>+I318</f>
        <v>118</v>
      </c>
      <c r="K318" s="1" t="s">
        <v>112</v>
      </c>
    </row>
    <row r="319" spans="1:11">
      <c r="A319" s="16" t="s">
        <v>111</v>
      </c>
      <c r="B319" s="15" t="s">
        <v>110</v>
      </c>
      <c r="C319" s="14">
        <v>0</v>
      </c>
      <c r="D319" s="14"/>
      <c r="E319" s="14">
        <v>0</v>
      </c>
      <c r="F319" s="14">
        <v>0</v>
      </c>
      <c r="G319" s="14">
        <f>100*0</f>
        <v>0</v>
      </c>
      <c r="H319" s="14">
        <f>+F319+G319</f>
        <v>0</v>
      </c>
      <c r="I319" s="14">
        <f>+H319</f>
        <v>0</v>
      </c>
      <c r="J319" s="14">
        <f>+I319</f>
        <v>0</v>
      </c>
      <c r="K319" s="1" t="s">
        <v>109</v>
      </c>
    </row>
    <row r="320" spans="1:11">
      <c r="A320" s="11"/>
      <c r="B320" s="1" t="s">
        <v>108</v>
      </c>
      <c r="C320" s="10">
        <v>0</v>
      </c>
      <c r="D320" s="10"/>
      <c r="E320" s="10">
        <v>0</v>
      </c>
      <c r="F320" s="10">
        <v>61</v>
      </c>
      <c r="G320" s="10"/>
      <c r="H320" s="10">
        <f>+F320+G320</f>
        <v>61</v>
      </c>
      <c r="I320" s="10">
        <f>+H320</f>
        <v>61</v>
      </c>
      <c r="J320" s="10">
        <f>+I320</f>
        <v>61</v>
      </c>
    </row>
    <row r="321" spans="1:10" ht="15.75">
      <c r="A321" s="5" t="s">
        <v>1</v>
      </c>
      <c r="B321" s="9" t="s">
        <v>107</v>
      </c>
      <c r="C321" s="8">
        <f>SUM(C274:C320)</f>
        <v>6436.7638399999996</v>
      </c>
      <c r="D321" s="8">
        <f>SUM(D274:D320)</f>
        <v>6117</v>
      </c>
      <c r="E321" s="8">
        <f>SUM(E274:E320)</f>
        <v>4466</v>
      </c>
      <c r="F321" s="8">
        <f>SUM(F274:F320)</f>
        <v>6577</v>
      </c>
      <c r="G321" s="8">
        <f>SUM(G274:G320)</f>
        <v>-193</v>
      </c>
      <c r="H321" s="8">
        <f>SUM(H274:H320)</f>
        <v>6384</v>
      </c>
      <c r="I321" s="8">
        <f>SUM(I274:I320)</f>
        <v>6384</v>
      </c>
      <c r="J321" s="8">
        <f>SUM(J274:J320)</f>
        <v>6384</v>
      </c>
    </row>
    <row r="322" spans="1:10" ht="15.75">
      <c r="A322" s="5" t="s">
        <v>1</v>
      </c>
      <c r="B322" s="9" t="s">
        <v>106</v>
      </c>
      <c r="C322" s="8">
        <f>C321+C273</f>
        <v>11135.3851</v>
      </c>
      <c r="D322" s="8">
        <f>D321+D273</f>
        <v>10849</v>
      </c>
      <c r="E322" s="8">
        <f>E321+E273</f>
        <v>8090</v>
      </c>
      <c r="F322" s="8">
        <f>F321+F273</f>
        <v>11386</v>
      </c>
      <c r="G322" s="8">
        <f>G321+G273</f>
        <v>-293</v>
      </c>
      <c r="H322" s="8">
        <f>H321+H273</f>
        <v>11093</v>
      </c>
      <c r="I322" s="8">
        <f>I321+I273</f>
        <v>11093</v>
      </c>
      <c r="J322" s="8">
        <f>J321+J273</f>
        <v>11093</v>
      </c>
    </row>
    <row r="323" spans="1:10">
      <c r="A323" s="11" t="s">
        <v>105</v>
      </c>
      <c r="B323" s="1" t="s">
        <v>104</v>
      </c>
      <c r="C323" s="10">
        <v>1411.1245200000001</v>
      </c>
      <c r="D323" s="10">
        <v>1276</v>
      </c>
      <c r="E323" s="10">
        <f>846-8</f>
        <v>838</v>
      </c>
      <c r="F323" s="10">
        <v>1112</v>
      </c>
      <c r="G323" s="10"/>
      <c r="H323" s="10">
        <f>+F323+G323</f>
        <v>1112</v>
      </c>
      <c r="I323" s="10">
        <f>+H323</f>
        <v>1112</v>
      </c>
      <c r="J323" s="10">
        <f>+I323</f>
        <v>1112</v>
      </c>
    </row>
    <row r="324" spans="1:10">
      <c r="A324" s="11" t="s">
        <v>103</v>
      </c>
      <c r="B324" s="1" t="s">
        <v>102</v>
      </c>
      <c r="C324" s="10">
        <v>39.355260000000001</v>
      </c>
      <c r="D324" s="10">
        <v>35</v>
      </c>
      <c r="E324" s="10">
        <v>31</v>
      </c>
      <c r="F324" s="10">
        <v>40</v>
      </c>
      <c r="G324" s="10"/>
      <c r="H324" s="10">
        <f>+F324+G324</f>
        <v>40</v>
      </c>
      <c r="I324" s="10">
        <f>+H324</f>
        <v>40</v>
      </c>
      <c r="J324" s="10">
        <f>+I324</f>
        <v>40</v>
      </c>
    </row>
    <row r="325" spans="1:10">
      <c r="A325" s="11"/>
      <c r="C325" s="10">
        <v>0</v>
      </c>
      <c r="D325" s="10"/>
      <c r="E325" s="10"/>
      <c r="F325" s="10"/>
      <c r="G325" s="10"/>
      <c r="H325" s="10"/>
      <c r="I325" s="10">
        <f>+H325</f>
        <v>0</v>
      </c>
      <c r="J325" s="10">
        <f>+I325</f>
        <v>0</v>
      </c>
    </row>
    <row r="326" spans="1:10" ht="15.75">
      <c r="A326" s="5" t="s">
        <v>1</v>
      </c>
      <c r="B326" s="9" t="s">
        <v>101</v>
      </c>
      <c r="C326" s="8">
        <f>SUM(C323:C325)</f>
        <v>1450.4797800000001</v>
      </c>
      <c r="D326" s="8">
        <f>SUM(D323:D325)</f>
        <v>1311</v>
      </c>
      <c r="E326" s="8">
        <f>SUM(E323:E325)</f>
        <v>869</v>
      </c>
      <c r="F326" s="8">
        <f>SUM(F323:F325)</f>
        <v>1152</v>
      </c>
      <c r="G326" s="8">
        <f>SUM(G323:G325)</f>
        <v>0</v>
      </c>
      <c r="H326" s="8">
        <f>SUM(H323:H325)</f>
        <v>1152</v>
      </c>
      <c r="I326" s="8">
        <f>SUM(I323:I325)</f>
        <v>1152</v>
      </c>
      <c r="J326" s="8">
        <f>SUM(J323:J325)</f>
        <v>1152</v>
      </c>
    </row>
    <row r="327" spans="1:10">
      <c r="A327" s="11" t="s">
        <v>100</v>
      </c>
      <c r="B327" s="1" t="s">
        <v>99</v>
      </c>
      <c r="C327" s="10">
        <v>1</v>
      </c>
      <c r="D327" s="10">
        <v>2</v>
      </c>
      <c r="E327" s="10">
        <v>1</v>
      </c>
      <c r="F327" s="10">
        <v>1</v>
      </c>
      <c r="G327" s="10"/>
      <c r="H327" s="10">
        <f>+F327+G327</f>
        <v>1</v>
      </c>
      <c r="I327" s="10">
        <f>+H327</f>
        <v>1</v>
      </c>
      <c r="J327" s="10">
        <f>+I327</f>
        <v>1</v>
      </c>
    </row>
    <row r="328" spans="1:10">
      <c r="A328" s="11" t="s">
        <v>98</v>
      </c>
      <c r="B328" s="1" t="s">
        <v>97</v>
      </c>
      <c r="C328" s="10">
        <v>0</v>
      </c>
      <c r="D328" s="10">
        <v>0</v>
      </c>
      <c r="E328" s="10">
        <v>1</v>
      </c>
      <c r="F328" s="10">
        <v>2</v>
      </c>
      <c r="G328" s="10"/>
      <c r="H328" s="10">
        <f>+F328+G328</f>
        <v>2</v>
      </c>
      <c r="I328" s="10">
        <f>+H328</f>
        <v>2</v>
      </c>
      <c r="J328" s="10">
        <f>+I328</f>
        <v>2</v>
      </c>
    </row>
    <row r="329" spans="1:10">
      <c r="A329" s="11" t="s">
        <v>96</v>
      </c>
      <c r="B329" s="1" t="s">
        <v>95</v>
      </c>
      <c r="C329" s="10">
        <v>8.2788500000000003</v>
      </c>
      <c r="D329" s="10">
        <v>8</v>
      </c>
      <c r="E329" s="10">
        <v>7</v>
      </c>
      <c r="F329" s="10">
        <v>9</v>
      </c>
      <c r="G329" s="10"/>
      <c r="H329" s="10">
        <f>+F329+G329</f>
        <v>9</v>
      </c>
      <c r="I329" s="10">
        <f>+H329</f>
        <v>9</v>
      </c>
      <c r="J329" s="10">
        <f>+I329</f>
        <v>9</v>
      </c>
    </row>
    <row r="330" spans="1:10">
      <c r="A330" s="11" t="s">
        <v>94</v>
      </c>
      <c r="B330" s="1" t="s">
        <v>93</v>
      </c>
      <c r="C330" s="10">
        <v>3.4289999999999998</v>
      </c>
      <c r="D330" s="10">
        <v>0</v>
      </c>
      <c r="E330" s="10">
        <v>1</v>
      </c>
      <c r="F330" s="10">
        <v>2</v>
      </c>
      <c r="G330" s="10"/>
      <c r="H330" s="10">
        <f>+F330+G330</f>
        <v>2</v>
      </c>
      <c r="I330" s="10">
        <f>+H330</f>
        <v>2</v>
      </c>
      <c r="J330" s="10">
        <f>+I330</f>
        <v>2</v>
      </c>
    </row>
    <row r="331" spans="1:10">
      <c r="A331" s="11" t="s">
        <v>92</v>
      </c>
      <c r="B331" s="1" t="s">
        <v>91</v>
      </c>
      <c r="C331" s="10">
        <v>6.1455299999999999</v>
      </c>
      <c r="D331" s="10">
        <v>6</v>
      </c>
      <c r="E331" s="10">
        <v>7</v>
      </c>
      <c r="F331" s="10">
        <v>10</v>
      </c>
      <c r="G331" s="10"/>
      <c r="H331" s="10">
        <f>+F331+G331</f>
        <v>10</v>
      </c>
      <c r="I331" s="10">
        <f>+H331</f>
        <v>10</v>
      </c>
      <c r="J331" s="10">
        <f>+I331</f>
        <v>10</v>
      </c>
    </row>
    <row r="332" spans="1:10">
      <c r="A332" s="11" t="s">
        <v>90</v>
      </c>
      <c r="B332" s="1" t="s">
        <v>89</v>
      </c>
      <c r="C332" s="10">
        <v>34</v>
      </c>
      <c r="D332" s="10">
        <v>18</v>
      </c>
      <c r="E332" s="10">
        <v>56</v>
      </c>
      <c r="F332" s="10">
        <v>60</v>
      </c>
      <c r="G332" s="10"/>
      <c r="H332" s="10">
        <f>+F332+G332</f>
        <v>60</v>
      </c>
      <c r="I332" s="10">
        <f>+H332</f>
        <v>60</v>
      </c>
      <c r="J332" s="10">
        <f>+I332</f>
        <v>60</v>
      </c>
    </row>
    <row r="333" spans="1:10">
      <c r="A333" s="11" t="s">
        <v>88</v>
      </c>
      <c r="B333" s="1" t="s">
        <v>87</v>
      </c>
      <c r="C333" s="10">
        <v>4.4863</v>
      </c>
      <c r="D333" s="10">
        <v>3</v>
      </c>
      <c r="E333" s="10">
        <v>4</v>
      </c>
      <c r="F333" s="10">
        <v>4</v>
      </c>
      <c r="G333" s="10"/>
      <c r="H333" s="10">
        <f>+F333+G333</f>
        <v>4</v>
      </c>
      <c r="I333" s="10">
        <f>+H333</f>
        <v>4</v>
      </c>
      <c r="J333" s="10">
        <f>+I333</f>
        <v>4</v>
      </c>
    </row>
    <row r="334" spans="1:10">
      <c r="A334" s="11" t="s">
        <v>86</v>
      </c>
      <c r="B334" s="1" t="s">
        <v>85</v>
      </c>
      <c r="C334" s="10">
        <v>0</v>
      </c>
      <c r="D334" s="10"/>
      <c r="E334" s="10">
        <v>22</v>
      </c>
      <c r="F334" s="10">
        <v>26</v>
      </c>
      <c r="G334" s="10"/>
      <c r="H334" s="10">
        <f>+F334+G334</f>
        <v>26</v>
      </c>
      <c r="I334" s="10">
        <f>+H334</f>
        <v>26</v>
      </c>
      <c r="J334" s="10">
        <f>+I334</f>
        <v>26</v>
      </c>
    </row>
    <row r="335" spans="1:10">
      <c r="A335" s="11" t="s">
        <v>84</v>
      </c>
      <c r="B335" s="1" t="s">
        <v>83</v>
      </c>
      <c r="C335" s="10">
        <v>0</v>
      </c>
      <c r="D335" s="10">
        <v>0</v>
      </c>
      <c r="E335" s="10">
        <v>0</v>
      </c>
      <c r="F335" s="10">
        <v>0</v>
      </c>
      <c r="G335" s="10"/>
      <c r="H335" s="10">
        <f>+F335+G335</f>
        <v>0</v>
      </c>
      <c r="I335" s="10">
        <f>+H335</f>
        <v>0</v>
      </c>
      <c r="J335" s="10">
        <f>+I335</f>
        <v>0</v>
      </c>
    </row>
    <row r="336" spans="1:10">
      <c r="A336" s="11" t="s">
        <v>82</v>
      </c>
      <c r="B336" s="1" t="s">
        <v>81</v>
      </c>
      <c r="C336" s="10">
        <v>18.056999999999999</v>
      </c>
      <c r="D336" s="10">
        <v>26</v>
      </c>
      <c r="E336" s="10">
        <v>22</v>
      </c>
      <c r="F336" s="10">
        <v>34</v>
      </c>
      <c r="G336" s="10"/>
      <c r="H336" s="10">
        <f>+F336+G336</f>
        <v>34</v>
      </c>
      <c r="I336" s="10">
        <f>+H336</f>
        <v>34</v>
      </c>
      <c r="J336" s="10">
        <f>+I336</f>
        <v>34</v>
      </c>
    </row>
    <row r="337" spans="1:10">
      <c r="A337" s="11" t="s">
        <v>80</v>
      </c>
      <c r="B337" s="1" t="s">
        <v>79</v>
      </c>
      <c r="C337" s="10">
        <v>40</v>
      </c>
      <c r="D337" s="10">
        <v>52</v>
      </c>
      <c r="E337" s="10">
        <v>23</v>
      </c>
      <c r="F337" s="10">
        <v>24</v>
      </c>
      <c r="G337" s="10"/>
      <c r="H337" s="10">
        <f>+F337+G337</f>
        <v>24</v>
      </c>
      <c r="I337" s="10">
        <f>+H337</f>
        <v>24</v>
      </c>
      <c r="J337" s="10">
        <f>+I337</f>
        <v>24</v>
      </c>
    </row>
    <row r="338" spans="1:10">
      <c r="A338" s="11" t="s">
        <v>78</v>
      </c>
      <c r="B338" s="1" t="s">
        <v>77</v>
      </c>
      <c r="C338" s="10">
        <v>422</v>
      </c>
      <c r="D338" s="10">
        <v>286</v>
      </c>
      <c r="E338" s="10">
        <v>374</v>
      </c>
      <c r="F338" s="10">
        <v>420</v>
      </c>
      <c r="G338" s="10"/>
      <c r="H338" s="10">
        <f>+F338+G338</f>
        <v>420</v>
      </c>
      <c r="I338" s="10">
        <f>+H338</f>
        <v>420</v>
      </c>
      <c r="J338" s="10">
        <f>+I338</f>
        <v>420</v>
      </c>
    </row>
    <row r="339" spans="1:10">
      <c r="A339" s="11" t="s">
        <v>76</v>
      </c>
      <c r="B339" s="1" t="s">
        <v>75</v>
      </c>
      <c r="C339" s="10">
        <v>283</v>
      </c>
      <c r="D339" s="10">
        <v>248</v>
      </c>
      <c r="E339" s="10">
        <v>265</v>
      </c>
      <c r="F339" s="10">
        <v>307</v>
      </c>
      <c r="G339" s="10"/>
      <c r="H339" s="10">
        <f>+F339+G339</f>
        <v>307</v>
      </c>
      <c r="I339" s="10">
        <f>+H339</f>
        <v>307</v>
      </c>
      <c r="J339" s="10">
        <f>+I339</f>
        <v>307</v>
      </c>
    </row>
    <row r="340" spans="1:10">
      <c r="A340" s="11" t="s">
        <v>74</v>
      </c>
      <c r="B340" s="1" t="s">
        <v>73</v>
      </c>
      <c r="C340" s="10">
        <v>367</v>
      </c>
      <c r="D340" s="10">
        <v>432</v>
      </c>
      <c r="E340" s="10">
        <v>226</v>
      </c>
      <c r="F340" s="10">
        <v>294</v>
      </c>
      <c r="G340" s="10"/>
      <c r="H340" s="10">
        <f>+F340+G340</f>
        <v>294</v>
      </c>
      <c r="I340" s="10">
        <f>+H340</f>
        <v>294</v>
      </c>
      <c r="J340" s="10">
        <f>+I340</f>
        <v>294</v>
      </c>
    </row>
    <row r="341" spans="1:10">
      <c r="A341" s="11" t="s">
        <v>72</v>
      </c>
      <c r="B341" s="1" t="s">
        <v>71</v>
      </c>
      <c r="C341" s="10">
        <v>47</v>
      </c>
      <c r="D341" s="10">
        <v>64</v>
      </c>
      <c r="E341" s="10">
        <v>43</v>
      </c>
      <c r="F341" s="10">
        <v>50</v>
      </c>
      <c r="G341" s="10"/>
      <c r="H341" s="10">
        <f>+F341+G341</f>
        <v>50</v>
      </c>
      <c r="I341" s="10">
        <f>+H341</f>
        <v>50</v>
      </c>
      <c r="J341" s="10">
        <f>+I341</f>
        <v>50</v>
      </c>
    </row>
    <row r="342" spans="1:10">
      <c r="A342" s="11" t="s">
        <v>70</v>
      </c>
      <c r="B342" s="1" t="s">
        <v>69</v>
      </c>
      <c r="C342" s="10">
        <v>150</v>
      </c>
      <c r="D342" s="10">
        <v>156</v>
      </c>
      <c r="E342" s="10">
        <v>0</v>
      </c>
      <c r="F342" s="10">
        <v>58</v>
      </c>
      <c r="G342" s="10"/>
      <c r="H342" s="10">
        <f>+F342+G342</f>
        <v>58</v>
      </c>
      <c r="I342" s="10">
        <f>+H342</f>
        <v>58</v>
      </c>
      <c r="J342" s="10">
        <f>+I342</f>
        <v>58</v>
      </c>
    </row>
    <row r="343" spans="1:10">
      <c r="A343" s="11" t="s">
        <v>68</v>
      </c>
      <c r="B343" s="1" t="s">
        <v>67</v>
      </c>
      <c r="C343" s="10">
        <v>9.1473300000000002</v>
      </c>
      <c r="D343" s="10">
        <v>18</v>
      </c>
      <c r="E343" s="10">
        <v>0</v>
      </c>
      <c r="F343" s="10">
        <v>0</v>
      </c>
      <c r="G343" s="10"/>
      <c r="H343" s="10">
        <f>+F343+G343</f>
        <v>0</v>
      </c>
      <c r="I343" s="10">
        <f>+H343</f>
        <v>0</v>
      </c>
      <c r="J343" s="10">
        <f>+I343</f>
        <v>0</v>
      </c>
    </row>
    <row r="344" spans="1:10">
      <c r="A344" s="11" t="s">
        <v>66</v>
      </c>
      <c r="B344" s="1" t="s">
        <v>65</v>
      </c>
      <c r="C344" s="10">
        <v>33.985500000000002</v>
      </c>
      <c r="D344" s="10">
        <v>68</v>
      </c>
      <c r="E344" s="10">
        <v>26</v>
      </c>
      <c r="F344" s="10">
        <v>0</v>
      </c>
      <c r="G344" s="10"/>
      <c r="H344" s="10">
        <f>+F344+G344</f>
        <v>0</v>
      </c>
      <c r="I344" s="10">
        <f>+H344</f>
        <v>0</v>
      </c>
      <c r="J344" s="10">
        <f>+I344</f>
        <v>0</v>
      </c>
    </row>
    <row r="345" spans="1:10">
      <c r="A345" s="11" t="s">
        <v>64</v>
      </c>
      <c r="B345" s="1" t="s">
        <v>63</v>
      </c>
      <c r="C345" s="10">
        <v>5</v>
      </c>
      <c r="D345" s="10">
        <v>0</v>
      </c>
      <c r="E345" s="10">
        <v>2</v>
      </c>
      <c r="F345" s="10">
        <v>10</v>
      </c>
      <c r="G345" s="10"/>
      <c r="H345" s="10">
        <f>+F345+G345</f>
        <v>10</v>
      </c>
      <c r="I345" s="10">
        <f>+H345</f>
        <v>10</v>
      </c>
      <c r="J345" s="10">
        <f>+I345</f>
        <v>10</v>
      </c>
    </row>
    <row r="346" spans="1:10">
      <c r="A346" s="11" t="s">
        <v>62</v>
      </c>
      <c r="B346" s="1" t="s">
        <v>61</v>
      </c>
      <c r="C346" s="10">
        <v>1.31111</v>
      </c>
      <c r="D346" s="10">
        <v>2</v>
      </c>
      <c r="E346" s="10">
        <v>1</v>
      </c>
      <c r="F346" s="10">
        <v>1</v>
      </c>
      <c r="G346" s="10"/>
      <c r="H346" s="10">
        <f>+F346+G346</f>
        <v>1</v>
      </c>
      <c r="I346" s="10">
        <f>+H346</f>
        <v>1</v>
      </c>
      <c r="J346" s="10">
        <f>+I346</f>
        <v>1</v>
      </c>
    </row>
    <row r="347" spans="1:10">
      <c r="A347" s="11" t="s">
        <v>60</v>
      </c>
      <c r="B347" s="1" t="s">
        <v>59</v>
      </c>
      <c r="C347" s="10">
        <v>0</v>
      </c>
      <c r="D347" s="10">
        <v>0</v>
      </c>
      <c r="E347" s="10">
        <v>1</v>
      </c>
      <c r="F347" s="10">
        <v>1</v>
      </c>
      <c r="G347" s="10"/>
      <c r="H347" s="10">
        <f>+F347+G347</f>
        <v>1</v>
      </c>
      <c r="I347" s="10">
        <f>+H347</f>
        <v>1</v>
      </c>
      <c r="J347" s="10">
        <f>+I347</f>
        <v>1</v>
      </c>
    </row>
    <row r="348" spans="1:10">
      <c r="A348" s="11" t="s">
        <v>58</v>
      </c>
      <c r="B348" s="1" t="s">
        <v>57</v>
      </c>
      <c r="C348" s="10">
        <v>22.715</v>
      </c>
      <c r="D348" s="10">
        <v>18</v>
      </c>
      <c r="E348" s="10">
        <v>19</v>
      </c>
      <c r="F348" s="10">
        <v>23</v>
      </c>
      <c r="G348" s="10"/>
      <c r="H348" s="10">
        <f>+F348+G348</f>
        <v>23</v>
      </c>
      <c r="I348" s="10">
        <f>+H348</f>
        <v>23</v>
      </c>
      <c r="J348" s="10">
        <f>+I348</f>
        <v>23</v>
      </c>
    </row>
    <row r="349" spans="1:10">
      <c r="A349" s="11" t="s">
        <v>56</v>
      </c>
      <c r="B349" s="1" t="s">
        <v>55</v>
      </c>
      <c r="C349" s="10">
        <v>154.32857000000001</v>
      </c>
      <c r="D349" s="10">
        <v>132</v>
      </c>
      <c r="E349" s="10">
        <v>134</v>
      </c>
      <c r="F349" s="10">
        <v>168</v>
      </c>
      <c r="G349" s="10"/>
      <c r="H349" s="10">
        <f>+F349+G349</f>
        <v>168</v>
      </c>
      <c r="I349" s="10">
        <f>+H349</f>
        <v>168</v>
      </c>
      <c r="J349" s="10">
        <f>+I349</f>
        <v>168</v>
      </c>
    </row>
    <row r="350" spans="1:10">
      <c r="A350" s="11" t="s">
        <v>54</v>
      </c>
      <c r="B350" s="1" t="s">
        <v>53</v>
      </c>
      <c r="C350" s="10">
        <v>812</v>
      </c>
      <c r="D350" s="10">
        <v>704</v>
      </c>
      <c r="E350" s="10">
        <v>648</v>
      </c>
      <c r="F350" s="10">
        <v>886</v>
      </c>
      <c r="G350" s="10">
        <v>-64</v>
      </c>
      <c r="H350" s="10">
        <f>+F350+G350</f>
        <v>822</v>
      </c>
      <c r="I350" s="10">
        <f>+H350</f>
        <v>822</v>
      </c>
      <c r="J350" s="10">
        <f>+I350</f>
        <v>822</v>
      </c>
    </row>
    <row r="351" spans="1:10">
      <c r="A351" s="11" t="s">
        <v>52</v>
      </c>
      <c r="B351" s="1" t="s">
        <v>51</v>
      </c>
      <c r="C351" s="10">
        <v>307</v>
      </c>
      <c r="D351" s="10">
        <v>268</v>
      </c>
      <c r="E351" s="10">
        <v>258</v>
      </c>
      <c r="F351" s="10">
        <v>324</v>
      </c>
      <c r="G351" s="10"/>
      <c r="H351" s="10">
        <f>+F351+G351</f>
        <v>324</v>
      </c>
      <c r="I351" s="10">
        <f>+H351</f>
        <v>324</v>
      </c>
      <c r="J351" s="10">
        <f>+I351</f>
        <v>324</v>
      </c>
    </row>
    <row r="352" spans="1:10">
      <c r="A352" s="11" t="s">
        <v>50</v>
      </c>
      <c r="B352" s="1" t="s">
        <v>49</v>
      </c>
      <c r="C352" s="10">
        <v>10</v>
      </c>
      <c r="D352" s="10">
        <v>8</v>
      </c>
      <c r="E352" s="10">
        <v>52</v>
      </c>
      <c r="F352" s="10">
        <v>85</v>
      </c>
      <c r="G352" s="10"/>
      <c r="H352" s="10">
        <f>+F352+G352</f>
        <v>85</v>
      </c>
      <c r="I352" s="10">
        <f>+H352</f>
        <v>85</v>
      </c>
      <c r="J352" s="10">
        <f>+I352</f>
        <v>85</v>
      </c>
    </row>
    <row r="353" spans="1:11">
      <c r="A353" s="11" t="s">
        <v>48</v>
      </c>
      <c r="B353" s="1" t="s">
        <v>47</v>
      </c>
      <c r="C353" s="10">
        <v>8</v>
      </c>
      <c r="D353" s="10">
        <v>6</v>
      </c>
      <c r="E353" s="10">
        <v>5</v>
      </c>
      <c r="F353" s="10">
        <v>11</v>
      </c>
      <c r="G353" s="10"/>
      <c r="H353" s="10">
        <f>+F353+G353</f>
        <v>11</v>
      </c>
      <c r="I353" s="10">
        <f>+H353</f>
        <v>11</v>
      </c>
      <c r="J353" s="10">
        <f>+I353</f>
        <v>11</v>
      </c>
    </row>
    <row r="354" spans="1:11">
      <c r="A354" s="11" t="s">
        <v>46</v>
      </c>
      <c r="B354" s="1" t="s">
        <v>45</v>
      </c>
      <c r="C354" s="10">
        <v>3</v>
      </c>
      <c r="D354" s="10">
        <v>0</v>
      </c>
      <c r="E354" s="10">
        <v>44</v>
      </c>
      <c r="F354" s="10">
        <v>44</v>
      </c>
      <c r="G354" s="10"/>
      <c r="H354" s="10">
        <f>+F354+G354</f>
        <v>44</v>
      </c>
      <c r="I354" s="10">
        <f>+H354</f>
        <v>44</v>
      </c>
      <c r="J354" s="10">
        <f>+I354</f>
        <v>44</v>
      </c>
    </row>
    <row r="355" spans="1:11">
      <c r="A355" s="11" t="s">
        <v>44</v>
      </c>
      <c r="B355" s="1" t="s">
        <v>43</v>
      </c>
      <c r="C355" s="10">
        <v>571</v>
      </c>
      <c r="D355" s="10">
        <v>502</v>
      </c>
      <c r="E355" s="10">
        <v>381</v>
      </c>
      <c r="F355" s="10">
        <v>573</v>
      </c>
      <c r="G355" s="10"/>
      <c r="H355" s="10">
        <f>+F355+G355</f>
        <v>573</v>
      </c>
      <c r="I355" s="10">
        <f>+H355</f>
        <v>573</v>
      </c>
      <c r="J355" s="10">
        <f>+I355</f>
        <v>573</v>
      </c>
    </row>
    <row r="356" spans="1:11">
      <c r="A356" s="11" t="s">
        <v>42</v>
      </c>
      <c r="B356" s="1" t="s">
        <v>41</v>
      </c>
      <c r="C356" s="10">
        <v>61</v>
      </c>
      <c r="D356" s="10">
        <v>52</v>
      </c>
      <c r="E356" s="10">
        <v>38</v>
      </c>
      <c r="F356" s="10">
        <v>44</v>
      </c>
      <c r="G356" s="10"/>
      <c r="H356" s="10">
        <f>+F356+G356</f>
        <v>44</v>
      </c>
      <c r="I356" s="10">
        <f>+H356</f>
        <v>44</v>
      </c>
      <c r="J356" s="10">
        <f>+I356</f>
        <v>44</v>
      </c>
    </row>
    <row r="357" spans="1:11">
      <c r="A357" s="11" t="s">
        <v>40</v>
      </c>
      <c r="B357" s="1" t="s">
        <v>39</v>
      </c>
      <c r="C357" s="10">
        <v>271.63099999999997</v>
      </c>
      <c r="D357" s="10">
        <v>322</v>
      </c>
      <c r="E357" s="10">
        <v>153</v>
      </c>
      <c r="F357" s="10">
        <v>176</v>
      </c>
      <c r="G357" s="10"/>
      <c r="H357" s="10">
        <f>+F357+G357</f>
        <v>176</v>
      </c>
      <c r="I357" s="10">
        <f>+H357</f>
        <v>176</v>
      </c>
      <c r="J357" s="10">
        <f>+I357</f>
        <v>176</v>
      </c>
    </row>
    <row r="358" spans="1:11">
      <c r="A358" s="11" t="s">
        <v>38</v>
      </c>
      <c r="B358" s="1" t="s">
        <v>37</v>
      </c>
      <c r="C358" s="10">
        <v>4</v>
      </c>
      <c r="D358" s="10">
        <v>6</v>
      </c>
      <c r="E358" s="10">
        <v>1</v>
      </c>
      <c r="F358" s="10">
        <v>2</v>
      </c>
      <c r="G358" s="10"/>
      <c r="H358" s="10">
        <f>+F358+G358</f>
        <v>2</v>
      </c>
      <c r="I358" s="10">
        <f>+H358</f>
        <v>2</v>
      </c>
      <c r="J358" s="10">
        <f>+I358</f>
        <v>2</v>
      </c>
    </row>
    <row r="359" spans="1:11">
      <c r="A359" s="11" t="s">
        <v>36</v>
      </c>
      <c r="B359" s="1" t="s">
        <v>35</v>
      </c>
      <c r="C359" s="10">
        <v>9</v>
      </c>
      <c r="D359" s="10">
        <v>0</v>
      </c>
      <c r="E359" s="10">
        <v>9</v>
      </c>
      <c r="F359" s="10">
        <v>32</v>
      </c>
      <c r="G359" s="10"/>
      <c r="H359" s="10">
        <f>+F359+G359</f>
        <v>32</v>
      </c>
      <c r="I359" s="10">
        <f>+H359</f>
        <v>32</v>
      </c>
      <c r="J359" s="10">
        <f>+I359</f>
        <v>32</v>
      </c>
    </row>
    <row r="360" spans="1:11">
      <c r="A360" s="11" t="s">
        <v>34</v>
      </c>
      <c r="B360" s="1" t="s">
        <v>33</v>
      </c>
      <c r="C360" s="10">
        <v>26.88</v>
      </c>
      <c r="D360" s="10">
        <v>22</v>
      </c>
      <c r="E360" s="10">
        <v>16</v>
      </c>
      <c r="F360" s="10">
        <v>22</v>
      </c>
      <c r="G360" s="10"/>
      <c r="H360" s="10">
        <f>+F360+G360</f>
        <v>22</v>
      </c>
      <c r="I360" s="10">
        <f>+H360</f>
        <v>22</v>
      </c>
      <c r="J360" s="10">
        <f>+I360</f>
        <v>22</v>
      </c>
    </row>
    <row r="361" spans="1:11">
      <c r="A361" s="11" t="s">
        <v>32</v>
      </c>
      <c r="B361" s="1" t="s">
        <v>31</v>
      </c>
      <c r="C361" s="10">
        <v>13</v>
      </c>
      <c r="D361" s="10">
        <v>10</v>
      </c>
      <c r="E361" s="10">
        <v>12</v>
      </c>
      <c r="F361" s="10">
        <v>13</v>
      </c>
      <c r="G361" s="10"/>
      <c r="H361" s="10">
        <f>+F361+G361</f>
        <v>13</v>
      </c>
      <c r="I361" s="10">
        <f>+H361</f>
        <v>13</v>
      </c>
      <c r="J361" s="10">
        <f>+I361</f>
        <v>13</v>
      </c>
    </row>
    <row r="362" spans="1:11">
      <c r="A362" s="11" t="s">
        <v>30</v>
      </c>
      <c r="B362" s="1" t="s">
        <v>29</v>
      </c>
      <c r="C362" s="10">
        <v>0</v>
      </c>
      <c r="D362" s="10">
        <v>0</v>
      </c>
      <c r="E362" s="10">
        <v>0</v>
      </c>
      <c r="F362" s="10">
        <v>0</v>
      </c>
      <c r="G362" s="10"/>
      <c r="H362" s="10">
        <f>+F362+G362</f>
        <v>0</v>
      </c>
      <c r="I362" s="10">
        <f>+H362</f>
        <v>0</v>
      </c>
      <c r="J362" s="10">
        <f>+I362</f>
        <v>0</v>
      </c>
    </row>
    <row r="363" spans="1:11" ht="15.75">
      <c r="A363" s="5" t="s">
        <v>1</v>
      </c>
      <c r="B363" s="9" t="s">
        <v>28</v>
      </c>
      <c r="C363" s="8">
        <f>SUM(C327:C362)</f>
        <v>3707.3951900000002</v>
      </c>
      <c r="D363" s="8">
        <f>SUM(D327:D362)</f>
        <v>3439</v>
      </c>
      <c r="E363" s="8">
        <f>SUM(E327:E362)</f>
        <v>2852</v>
      </c>
      <c r="F363" s="8">
        <f>SUM(F327:F362)</f>
        <v>3716</v>
      </c>
      <c r="G363" s="8">
        <f>SUM(G327:G362)</f>
        <v>-64</v>
      </c>
      <c r="H363" s="8">
        <f>SUM(H327:H362)</f>
        <v>3652</v>
      </c>
      <c r="I363" s="8">
        <f>SUM(I327:I362)</f>
        <v>3652</v>
      </c>
      <c r="J363" s="8">
        <f>SUM(J327:J362)</f>
        <v>3652</v>
      </c>
    </row>
    <row r="364" spans="1:11" ht="15.75">
      <c r="A364" s="5" t="s">
        <v>1</v>
      </c>
      <c r="B364" s="9" t="s">
        <v>27</v>
      </c>
      <c r="C364" s="8">
        <f>C363+C326</f>
        <v>5157.8749700000008</v>
      </c>
      <c r="D364" s="8">
        <f>D363+D326</f>
        <v>4750</v>
      </c>
      <c r="E364" s="8">
        <f>E363+E326</f>
        <v>3721</v>
      </c>
      <c r="F364" s="8">
        <f>F363+F326</f>
        <v>4868</v>
      </c>
      <c r="G364" s="8">
        <f>G363+G326</f>
        <v>-64</v>
      </c>
      <c r="H364" s="8">
        <f>H363+H326</f>
        <v>4804</v>
      </c>
      <c r="I364" s="8">
        <f>I363+I326</f>
        <v>4804</v>
      </c>
      <c r="J364" s="8">
        <f>J363+J326</f>
        <v>4804</v>
      </c>
    </row>
    <row r="366" spans="1:11" ht="45">
      <c r="A366" s="11" t="s">
        <v>26</v>
      </c>
      <c r="B366" s="1" t="s">
        <v>25</v>
      </c>
      <c r="C366" s="10">
        <v>414.79034999999999</v>
      </c>
      <c r="D366" s="10">
        <v>431</v>
      </c>
      <c r="E366" s="10">
        <v>322</v>
      </c>
      <c r="F366" s="10">
        <v>431</v>
      </c>
      <c r="G366" s="10">
        <f>-80-5</f>
        <v>-85</v>
      </c>
      <c r="H366" s="10">
        <f>+F366+G366</f>
        <v>346</v>
      </c>
      <c r="I366" s="10">
        <f>(355-40-30)+500</f>
        <v>785</v>
      </c>
      <c r="J366" s="10">
        <f>(262-40-30)+500</f>
        <v>692</v>
      </c>
      <c r="K366" s="13" t="s">
        <v>24</v>
      </c>
    </row>
    <row r="367" spans="1:11">
      <c r="A367" s="11" t="s">
        <v>23</v>
      </c>
      <c r="B367" s="1" t="s">
        <v>22</v>
      </c>
      <c r="C367" s="10">
        <v>98.429860000000005</v>
      </c>
      <c r="D367" s="10">
        <v>82</v>
      </c>
      <c r="E367" s="10">
        <v>63</v>
      </c>
      <c r="F367" s="10">
        <v>82</v>
      </c>
      <c r="G367" s="10"/>
      <c r="H367" s="10">
        <f>+F367+G367</f>
        <v>82</v>
      </c>
      <c r="I367" s="10">
        <v>40</v>
      </c>
      <c r="J367" s="10">
        <f>+I367</f>
        <v>40</v>
      </c>
      <c r="K367" s="12" t="s">
        <v>21</v>
      </c>
    </row>
    <row r="368" spans="1:11">
      <c r="A368" s="11" t="s">
        <v>20</v>
      </c>
      <c r="B368" s="1" t="s">
        <v>19</v>
      </c>
      <c r="C368" s="10">
        <v>69.361159999999998</v>
      </c>
      <c r="D368" s="10">
        <v>70</v>
      </c>
      <c r="E368" s="10">
        <v>54</v>
      </c>
      <c r="F368" s="10">
        <v>74</v>
      </c>
      <c r="G368" s="10"/>
      <c r="H368" s="10">
        <f>+F368+G368</f>
        <v>74</v>
      </c>
      <c r="I368" s="10">
        <v>30</v>
      </c>
      <c r="J368" s="10">
        <f>+I368</f>
        <v>30</v>
      </c>
      <c r="K368" s="12" t="s">
        <v>18</v>
      </c>
    </row>
    <row r="369" spans="1:11" ht="15.75">
      <c r="A369" s="5" t="s">
        <v>1</v>
      </c>
      <c r="B369" s="9" t="s">
        <v>17</v>
      </c>
      <c r="C369" s="8">
        <f>SUM(C365:C368)</f>
        <v>582.58136999999999</v>
      </c>
      <c r="D369" s="8">
        <f>SUM(D365:D368)</f>
        <v>583</v>
      </c>
      <c r="E369" s="8">
        <f>SUM(E365:E368)</f>
        <v>439</v>
      </c>
      <c r="F369" s="8">
        <f>SUM(F365:F368)</f>
        <v>587</v>
      </c>
      <c r="G369" s="8">
        <f>SUM(G365:G368)</f>
        <v>-85</v>
      </c>
      <c r="H369" s="8">
        <f>SUM(H365:H368)</f>
        <v>502</v>
      </c>
      <c r="I369" s="8">
        <f>SUM(I365:I368)</f>
        <v>855</v>
      </c>
      <c r="J369" s="8">
        <f>SUM(J365:J368)</f>
        <v>762</v>
      </c>
    </row>
    <row r="370" spans="1:11">
      <c r="A370" s="11" t="s">
        <v>16</v>
      </c>
      <c r="B370" s="1" t="s">
        <v>15</v>
      </c>
      <c r="C370" s="10">
        <v>577.77251999999999</v>
      </c>
      <c r="D370" s="10">
        <v>182</v>
      </c>
      <c r="E370" s="10">
        <v>206</v>
      </c>
      <c r="F370" s="10">
        <v>206</v>
      </c>
      <c r="G370" s="10"/>
      <c r="H370" s="10">
        <f>+F370+G370</f>
        <v>206</v>
      </c>
      <c r="I370" s="10">
        <f>+H370</f>
        <v>206</v>
      </c>
      <c r="J370" s="10">
        <f>+I370</f>
        <v>206</v>
      </c>
    </row>
    <row r="371" spans="1:11">
      <c r="A371" s="11" t="s">
        <v>14</v>
      </c>
      <c r="B371" s="1" t="s">
        <v>13</v>
      </c>
      <c r="C371" s="10">
        <v>69.177499999999995</v>
      </c>
      <c r="D371" s="10">
        <v>68</v>
      </c>
      <c r="E371" s="10">
        <v>55</v>
      </c>
      <c r="F371" s="10">
        <v>72</v>
      </c>
      <c r="G371" s="10"/>
      <c r="H371" s="10">
        <f>+F371+G371</f>
        <v>72</v>
      </c>
      <c r="I371" s="10">
        <f>+H371</f>
        <v>72</v>
      </c>
      <c r="J371" s="10">
        <f>+I371</f>
        <v>72</v>
      </c>
    </row>
    <row r="372" spans="1:11">
      <c r="A372" s="11" t="s">
        <v>12</v>
      </c>
      <c r="B372" s="1" t="s">
        <v>11</v>
      </c>
      <c r="C372" s="10">
        <v>0</v>
      </c>
      <c r="D372" s="10">
        <v>0</v>
      </c>
      <c r="E372" s="10">
        <v>0</v>
      </c>
      <c r="F372" s="10">
        <v>0</v>
      </c>
      <c r="G372" s="10"/>
      <c r="H372" s="10">
        <f>+F372+G372</f>
        <v>0</v>
      </c>
      <c r="I372" s="10">
        <f>+H372</f>
        <v>0</v>
      </c>
      <c r="J372" s="10">
        <f>+I372</f>
        <v>0</v>
      </c>
    </row>
    <row r="373" spans="1:11" ht="15.75">
      <c r="A373" s="5" t="s">
        <v>1</v>
      </c>
      <c r="B373" s="9" t="s">
        <v>10</v>
      </c>
      <c r="C373" s="8">
        <f>SUM(C370:C372)</f>
        <v>646.95001999999999</v>
      </c>
      <c r="D373" s="8">
        <f>SUM(D370:D372)</f>
        <v>250</v>
      </c>
      <c r="E373" s="8">
        <f>SUM(E370:E372)</f>
        <v>261</v>
      </c>
      <c r="F373" s="8">
        <f>SUM(F370:F372)</f>
        <v>278</v>
      </c>
      <c r="G373" s="8">
        <f>SUM(G370:G372)</f>
        <v>0</v>
      </c>
      <c r="H373" s="8">
        <f>SUM(H370:H372)</f>
        <v>278</v>
      </c>
      <c r="I373" s="8">
        <f>SUM(I370:I372)</f>
        <v>278</v>
      </c>
      <c r="J373" s="8">
        <f>SUM(J370:J372)</f>
        <v>278</v>
      </c>
    </row>
    <row r="374" spans="1:11">
      <c r="A374" s="11" t="s">
        <v>9</v>
      </c>
      <c r="B374" s="1" t="s">
        <v>8</v>
      </c>
      <c r="C374" s="10">
        <v>-447.17662000000001</v>
      </c>
      <c r="D374" s="10">
        <v>0</v>
      </c>
      <c r="E374" s="10">
        <v>51</v>
      </c>
      <c r="F374" s="10">
        <v>2507</v>
      </c>
      <c r="G374" s="10">
        <f>-F374</f>
        <v>-2507</v>
      </c>
      <c r="H374" s="10">
        <f>+F374+G374</f>
        <v>0</v>
      </c>
      <c r="I374" s="10">
        <f>+H374</f>
        <v>0</v>
      </c>
      <c r="J374" s="10">
        <f>+I374</f>
        <v>0</v>
      </c>
      <c r="K374" s="1" t="s">
        <v>7</v>
      </c>
    </row>
    <row r="375" spans="1:11" ht="15.75">
      <c r="A375" s="5" t="s">
        <v>1</v>
      </c>
      <c r="B375" s="9" t="s">
        <v>6</v>
      </c>
      <c r="C375" s="8">
        <f>SUM(C374)</f>
        <v>-447.17662000000001</v>
      </c>
      <c r="D375" s="8">
        <f>SUM(D374)</f>
        <v>0</v>
      </c>
      <c r="E375" s="8">
        <f>SUM(E374)</f>
        <v>51</v>
      </c>
      <c r="F375" s="8">
        <f>SUM(F374)</f>
        <v>2507</v>
      </c>
      <c r="G375" s="8">
        <f>SUM(G374)</f>
        <v>-2507</v>
      </c>
      <c r="H375" s="8">
        <f>SUM(H374)</f>
        <v>0</v>
      </c>
      <c r="I375" s="8">
        <f>SUM(I374)</f>
        <v>0</v>
      </c>
      <c r="J375" s="8">
        <f>SUM(J374)</f>
        <v>0</v>
      </c>
    </row>
    <row r="376" spans="1:11" ht="15.75">
      <c r="A376" s="5" t="s">
        <v>5</v>
      </c>
      <c r="B376" s="1" t="s">
        <v>4</v>
      </c>
      <c r="C376" s="10">
        <v>2434.25819</v>
      </c>
      <c r="D376" s="10">
        <v>1500</v>
      </c>
      <c r="E376" s="10">
        <v>2288</v>
      </c>
      <c r="F376" s="10">
        <v>2288</v>
      </c>
      <c r="G376" s="10"/>
      <c r="H376" s="10">
        <f>+F376+G376</f>
        <v>2288</v>
      </c>
      <c r="I376" s="10">
        <f>+H376</f>
        <v>2288</v>
      </c>
      <c r="J376" s="10">
        <f>+I376</f>
        <v>2288</v>
      </c>
    </row>
    <row r="377" spans="1:11" ht="15.75">
      <c r="A377" s="5" t="s">
        <v>1</v>
      </c>
      <c r="B377" s="9" t="s">
        <v>3</v>
      </c>
      <c r="C377" s="8">
        <f>SUM(C376)</f>
        <v>2434.25819</v>
      </c>
      <c r="D377" s="8">
        <f>SUM(D376)</f>
        <v>1500</v>
      </c>
      <c r="E377" s="8">
        <f>SUM(E376)</f>
        <v>2288</v>
      </c>
      <c r="F377" s="8">
        <f>SUM(F376)</f>
        <v>2288</v>
      </c>
      <c r="G377" s="8">
        <f>SUM(G376)</f>
        <v>0</v>
      </c>
      <c r="H377" s="8">
        <f>SUM(H376)</f>
        <v>2288</v>
      </c>
      <c r="I377" s="8">
        <f>SUM(I376)</f>
        <v>2288</v>
      </c>
      <c r="J377" s="8">
        <f>SUM(J376)</f>
        <v>2288</v>
      </c>
    </row>
    <row r="378" spans="1:11" ht="16.5" thickBot="1">
      <c r="A378" s="5" t="s">
        <v>1</v>
      </c>
      <c r="B378" s="7" t="s">
        <v>2</v>
      </c>
      <c r="C378" s="6">
        <f>C377+C375+C373+C369+C364+C322+C261</f>
        <v>38485.93144</v>
      </c>
      <c r="D378" s="6">
        <f>D377+D375+D373+D369+D364+D322+D261</f>
        <v>37471</v>
      </c>
      <c r="E378" s="6">
        <f>E377+E375+E373+E369+E364+E322+E261</f>
        <v>30008</v>
      </c>
      <c r="F378" s="6">
        <f>F377+F375+F373+F369+F364+F322+F261</f>
        <v>42233</v>
      </c>
      <c r="G378" s="6">
        <f>G377+G375+G373+G369+G364+G322+G261</f>
        <v>-4776</v>
      </c>
      <c r="H378" s="6">
        <f>H377+H375+H373+H369+H364+H322+H261</f>
        <v>37457</v>
      </c>
      <c r="I378" s="6">
        <f>I377+I375+I373+I369+I364+I322+I261</f>
        <v>37224</v>
      </c>
      <c r="J378" s="6">
        <f>J377+J375+J373+J369+J364+J322+J261</f>
        <v>37131</v>
      </c>
    </row>
    <row r="379" spans="1:11" ht="16.5" thickTop="1">
      <c r="A379" s="5" t="s">
        <v>1</v>
      </c>
      <c r="B379" s="4" t="s">
        <v>0</v>
      </c>
      <c r="C379" s="3">
        <f>+C110-C378</f>
        <v>-1378.2596899999917</v>
      </c>
      <c r="D379" s="3">
        <f>+D110-D378</f>
        <v>0</v>
      </c>
      <c r="E379" s="3">
        <f>+E110-E378</f>
        <v>-3250</v>
      </c>
      <c r="F379" s="3">
        <f>+F110-F378</f>
        <v>-7134</v>
      </c>
      <c r="G379" s="3">
        <f>+G110-G378</f>
        <v>7134</v>
      </c>
      <c r="H379" s="3">
        <f>+H110-H378</f>
        <v>0</v>
      </c>
      <c r="I379" s="3">
        <f>+I110-I378</f>
        <v>0.19000000000232831</v>
      </c>
      <c r="J379" s="3">
        <f>+J110-J378</f>
        <v>247.45190000000002</v>
      </c>
    </row>
    <row r="380" spans="1:11">
      <c r="F380" s="2">
        <f>F377+F370</f>
        <v>2494</v>
      </c>
    </row>
  </sheetData>
  <mergeCells count="4">
    <mergeCell ref="A1:G1"/>
    <mergeCell ref="A3:G3"/>
    <mergeCell ref="A5:G5"/>
    <mergeCell ref="A7:G7"/>
  </mergeCells>
  <pageMargins left="0.11811023622047245" right="0.11811023622047245" top="0.15748031496062992" bottom="0.35433070866141736" header="0.31496062992125984" footer="0.31496062992125984"/>
  <pageSetup paperSize="9" scale="61" fitToHeight="0" orientation="portrait" r:id="rId1"/>
  <rowBreaks count="4" manualBreakCount="4">
    <brk id="56" max="16383" man="1"/>
    <brk id="110" max="16383" man="1"/>
    <brk id="189" max="16383" man="1"/>
    <brk id="3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נספח 1 תקציב מפורט</vt:lpstr>
      <vt:lpstr>'נספח 1 תקציב מפורט'!Print_Area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Sharvit, Yogev</dc:creator>
  <cp:lastModifiedBy>Sharvit, Yogev</cp:lastModifiedBy>
  <dcterms:created xsi:type="dcterms:W3CDTF">2019-08-19T09:05:45Z</dcterms:created>
  <dcterms:modified xsi:type="dcterms:W3CDTF">2019-08-19T09:06:05Z</dcterms:modified>
</cp:coreProperties>
</file>