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50" tabRatio="921" firstSheet="4" activeTab="4"/>
  </bookViews>
  <sheets>
    <sheet name="גיליון1" sheetId="1" r:id="rId1"/>
    <sheet name="ריכוז לפי מחלקות" sheetId="2" r:id="rId2"/>
    <sheet name="הכנסות הוצאות לפי יעודים" sheetId="3" r:id="rId3"/>
    <sheet name="גרפים" sheetId="4" r:id="rId4"/>
    <sheet name="שכ&quot;ע ונלוות" sheetId="5" r:id="rId5"/>
    <sheet name="הנהלה כללית" sheetId="6" r:id="rId6"/>
    <sheet name="שירותים מקומיים" sheetId="7" r:id="rId7"/>
    <sheet name="שרותים ממלכתיים" sheetId="8" r:id="rId8"/>
    <sheet name="מפעלים" sheetId="9" r:id="rId9"/>
    <sheet name="בלתי מיועד" sheetId="10" r:id="rId10"/>
    <sheet name="גיליון2" sheetId="11" r:id="rId11"/>
  </sheets>
  <definedNames>
    <definedName name="_xlnm.Print_Area" localSheetId="9">'בלתי מיועד'!$A$1:$J$75</definedName>
    <definedName name="_xlnm.Print_Area" localSheetId="0">'גיליון1'!$A$1:$H$136</definedName>
    <definedName name="_xlnm.Print_Area" localSheetId="3">'גרפים'!$A$1:$O$218</definedName>
    <definedName name="_xlnm.Print_Area" localSheetId="2">'הכנסות הוצאות לפי יעודים'!$A$1:$F$47</definedName>
    <definedName name="_xlnm.Print_Area" localSheetId="5">'הנהלה כללית'!$A$1:$I$301</definedName>
    <definedName name="_xlnm.Print_Area" localSheetId="8">'מפעלים'!$A$1:$I$111</definedName>
    <definedName name="_xlnm.Print_Area" localSheetId="1">'ריכוז לפי מחלקות'!$A$1:$J$63</definedName>
    <definedName name="_xlnm.Print_Area" localSheetId="6">'שירותים מקומיים'!$A$1:$I$277</definedName>
    <definedName name="_xlnm.Print_Area" localSheetId="4">'שכ"ע ונלוות'!$A$1:$K$52</definedName>
    <definedName name="_xlnm.Print_Area" localSheetId="7">'שרותים ממלכתיים'!$A$1:$J$996</definedName>
  </definedNames>
  <calcPr fullCalcOnLoad="1"/>
</workbook>
</file>

<file path=xl/sharedStrings.xml><?xml version="1.0" encoding="utf-8"?>
<sst xmlns="http://schemas.openxmlformats.org/spreadsheetml/2006/main" count="2376" uniqueCount="927">
  <si>
    <t xml:space="preserve">סעיף </t>
  </si>
  <si>
    <t xml:space="preserve"> תקציבי</t>
  </si>
  <si>
    <t>פרטים</t>
  </si>
  <si>
    <t>השכר הקובע</t>
  </si>
  <si>
    <t>תוספות שאינן נכללות</t>
  </si>
  <si>
    <t>הפרשות סוציאליות</t>
  </si>
  <si>
    <t>מיסים ועלויות</t>
  </si>
  <si>
    <t>מתנות</t>
  </si>
  <si>
    <t>הוצאות תקשורת</t>
  </si>
  <si>
    <t>הוצאות פרסום</t>
  </si>
  <si>
    <t>הוצאות אחרות</t>
  </si>
  <si>
    <t>עבודות קבלניות</t>
  </si>
  <si>
    <t>רכישת ציוד יסודי</t>
  </si>
  <si>
    <t>תשלומים</t>
  </si>
  <si>
    <t>תקבולים:</t>
  </si>
  <si>
    <t>תשלומים:</t>
  </si>
  <si>
    <t>חשמל</t>
  </si>
  <si>
    <t>מים</t>
  </si>
  <si>
    <t>חומרי נקיון</t>
  </si>
  <si>
    <t>ציוד משרדי מתכלה</t>
  </si>
  <si>
    <t>מכונות משרד ואחזקתן</t>
  </si>
  <si>
    <t>כיבודים במשרד</t>
  </si>
  <si>
    <t>אירוח וכיבוד</t>
  </si>
  <si>
    <t>רכישת מתנות</t>
  </si>
  <si>
    <t>ספרים ועתונים</t>
  </si>
  <si>
    <t>חומרים</t>
  </si>
  <si>
    <t>המועצה המקומית תל - שבע</t>
  </si>
  <si>
    <t>כח אדם</t>
  </si>
  <si>
    <t>שעות נוספות</t>
  </si>
  <si>
    <t>611100-ראש המועצה וסגניו</t>
  </si>
  <si>
    <t>612000-מבקר הרשות</t>
  </si>
  <si>
    <t>613000-מזכירות</t>
  </si>
  <si>
    <t>61600-או"ש והדרכה</t>
  </si>
  <si>
    <t>617000-שרות משפטי</t>
  </si>
  <si>
    <t>שכ"ט עו"ד</t>
  </si>
  <si>
    <t>יעוץ משפטי</t>
  </si>
  <si>
    <t>610000-מינהל כללי</t>
  </si>
  <si>
    <t xml:space="preserve">סה"כ לפעולה 616000 </t>
  </si>
  <si>
    <t xml:space="preserve">סה"כ לפעולה 617000 </t>
  </si>
  <si>
    <t>פיצויים</t>
  </si>
  <si>
    <t>דלק ושמנים</t>
  </si>
  <si>
    <t>תיקונים</t>
  </si>
  <si>
    <t>רישוי וביטוח</t>
  </si>
  <si>
    <t>621100-גזברות</t>
  </si>
  <si>
    <t>621300-הנהלת חשבונות</t>
  </si>
  <si>
    <t>מיכון ועבוד נתונים</t>
  </si>
  <si>
    <t xml:space="preserve">סה"כ לפעולה 621300 </t>
  </si>
  <si>
    <t>623100-גביה</t>
  </si>
  <si>
    <t>סה"כ לפעולה 620000 -מינהל כספי</t>
  </si>
  <si>
    <t>סה"כ לפעולה 600000 -הנהלה כללית</t>
  </si>
  <si>
    <t>700000-שרותים מקומיים</t>
  </si>
  <si>
    <t>פרק</t>
  </si>
  <si>
    <t>פינוי פסולת</t>
  </si>
  <si>
    <t xml:space="preserve">סה"כ לפעולה 712000 - משרות </t>
  </si>
  <si>
    <t>תקבולים</t>
  </si>
  <si>
    <t>פחי אשפה</t>
  </si>
  <si>
    <t>714000-שרות וטרינרי</t>
  </si>
  <si>
    <t xml:space="preserve">השכר הקובע </t>
  </si>
  <si>
    <t>אחזקת רכב</t>
  </si>
  <si>
    <t>715000-תברואה מונעת</t>
  </si>
  <si>
    <t>731000-הנדסה</t>
  </si>
  <si>
    <t>השתת' ועדה לתכנון ובניה</t>
  </si>
  <si>
    <t>740000-נכסים ציבוריים</t>
  </si>
  <si>
    <t>עבודות קבלניות-תאורת רחובות</t>
  </si>
  <si>
    <t>חשמל-תאורת רחובות</t>
  </si>
  <si>
    <t>פנסיה</t>
  </si>
  <si>
    <t>ביטוח ורישוי</t>
  </si>
  <si>
    <t>מים לפעולות</t>
  </si>
  <si>
    <t>760000-שירותים עירוניים</t>
  </si>
  <si>
    <t>דמי חבר בארגונים</t>
  </si>
  <si>
    <t>ביטוח אלמנטרי</t>
  </si>
  <si>
    <t>800000-שרותים ממלכתיים</t>
  </si>
  <si>
    <t>הכנסות שונות-מכרזים</t>
  </si>
  <si>
    <t xml:space="preserve"> 811000 - מינהל החינוך</t>
  </si>
  <si>
    <t xml:space="preserve"> 812000 -חינוך קדם יסודי</t>
  </si>
  <si>
    <t>עוזרות גננות</t>
  </si>
  <si>
    <t>גנ"י טרום חובה-שכירות</t>
  </si>
  <si>
    <t>גננות עובדות מדינה</t>
  </si>
  <si>
    <t>השתת' שרתים מזכירים ומנב"ס</t>
  </si>
  <si>
    <t xml:space="preserve"> 814000 - חטיבות ביניים</t>
  </si>
  <si>
    <t>השתתפות חט"ב א'</t>
  </si>
  <si>
    <t>השתת' בתקציב עמל</t>
  </si>
  <si>
    <t>שיפוצי קיץ בתי ספר</t>
  </si>
  <si>
    <t xml:space="preserve"> 817300 - שרות פסיכולוגי</t>
  </si>
  <si>
    <t>השתת' שרות פסיכולוגי</t>
  </si>
  <si>
    <t xml:space="preserve"> 817500 - ביטוח תלמידים</t>
  </si>
  <si>
    <t>ביטוח תלמידים</t>
  </si>
  <si>
    <t xml:space="preserve"> 817800 - הסעות תלמידים</t>
  </si>
  <si>
    <t>ע.קבלניות הסעות תלמידים</t>
  </si>
  <si>
    <t xml:space="preserve"> 817900 - שירותים אחרים בחינוך</t>
  </si>
  <si>
    <t>אגרת תלמידי חוץ</t>
  </si>
  <si>
    <t>השתתפות סייעות</t>
  </si>
  <si>
    <t>אגרות תלמידי חוץ</t>
  </si>
  <si>
    <t xml:space="preserve"> 824000 - מתנ"ס</t>
  </si>
  <si>
    <t xml:space="preserve">סה"כ לפעולה 817800 - משרות </t>
  </si>
  <si>
    <t>השתת' במתנ"ס-מועצה</t>
  </si>
  <si>
    <t>829-828 נוער וספורט</t>
  </si>
  <si>
    <t>830000-בריאות</t>
  </si>
  <si>
    <t>841000-מינהל הרווחה</t>
  </si>
  <si>
    <t>שכר עובדי לשכות</t>
  </si>
  <si>
    <t>842000-רווחת הפרט והמשפחה</t>
  </si>
  <si>
    <t>משפחות במצוקה בקהילה</t>
  </si>
  <si>
    <t>מרכזי טיפול באלימות</t>
  </si>
  <si>
    <t>843000-שרותים לילד ולנוער</t>
  </si>
  <si>
    <t>טיפול במשפחות אומנה</t>
  </si>
  <si>
    <t>טיפול בילד בקהילה</t>
  </si>
  <si>
    <t>אחזקת ילדים בפנימיות</t>
  </si>
  <si>
    <t>אחזקת ילדים במעונות יום</t>
  </si>
  <si>
    <t>טיפול בזקן בקהילה</t>
  </si>
  <si>
    <t>844000-שרותים לזקן</t>
  </si>
  <si>
    <t>845000-שרותים למפגר</t>
  </si>
  <si>
    <t>סידור מפגרים במוסדות</t>
  </si>
  <si>
    <t>מפגרים במוסד ממשלתי</t>
  </si>
  <si>
    <t>846000-שרותי שיקום</t>
  </si>
  <si>
    <t>תעסוקה מוגנת למוגבל</t>
  </si>
  <si>
    <t>מס.יום לילד המוגבל</t>
  </si>
  <si>
    <t>847000-שרותי תיקון</t>
  </si>
  <si>
    <t>848000-פעילות בקהילה</t>
  </si>
  <si>
    <t>עבודה קהילתית</t>
  </si>
  <si>
    <t>900000-מפעלים</t>
  </si>
  <si>
    <t>אגרת מים שוטף</t>
  </si>
  <si>
    <t>אגרת מים פיגורים</t>
  </si>
  <si>
    <t xml:space="preserve">מדי מים </t>
  </si>
  <si>
    <t xml:space="preserve"> 911000 - מינהל המים</t>
  </si>
  <si>
    <t xml:space="preserve">סה"כ לפעולה 911000 - משרות </t>
  </si>
  <si>
    <t>רכישות מים</t>
  </si>
  <si>
    <t xml:space="preserve">סה"כ לפעולה 910000 - משרות </t>
  </si>
  <si>
    <t>שכר דירה</t>
  </si>
  <si>
    <t xml:space="preserve">סה"כ לפעולה 800000 - משרות </t>
  </si>
  <si>
    <t>853000-שרותי דת</t>
  </si>
  <si>
    <t xml:space="preserve">סה"כ לפעולה 853000 - משרות </t>
  </si>
  <si>
    <t xml:space="preserve">סה"כ לפעולה 900000 - משרות </t>
  </si>
  <si>
    <t>600000-הנהלה כללית</t>
  </si>
  <si>
    <t>סה"כ ל-610000 - מינהל כללי</t>
  </si>
  <si>
    <t>710000-תברואה</t>
  </si>
  <si>
    <t>712000-שרותי נקיון</t>
  </si>
  <si>
    <t>720000-שמירה ובטחון</t>
  </si>
  <si>
    <t>721000-מינהל שמירה ובטחון</t>
  </si>
  <si>
    <t>730000-תכנון ובנין עיר</t>
  </si>
  <si>
    <t>743-741-נכסים ציבוריים,כבישים,תאורת רחובות</t>
  </si>
  <si>
    <t>746000-גנים ונטיעות</t>
  </si>
  <si>
    <t>810000-חינוך</t>
  </si>
  <si>
    <t>800000-תרבות</t>
  </si>
  <si>
    <t>832000-מרפאות</t>
  </si>
  <si>
    <t>840000-רווחה</t>
  </si>
  <si>
    <t>850000-דת</t>
  </si>
  <si>
    <t>910000-מים</t>
  </si>
  <si>
    <t xml:space="preserve"> 913000 - אחזקת משק המים</t>
  </si>
  <si>
    <t>930000-נכסים</t>
  </si>
  <si>
    <t>990000-בלתי מיועדות</t>
  </si>
  <si>
    <t xml:space="preserve"> 990000 - הכנסות והוצאות בלתי מיועדות</t>
  </si>
  <si>
    <t>ארנונה שוטף</t>
  </si>
  <si>
    <t>ארנונה פיגורים</t>
  </si>
  <si>
    <t>ארנונה-הנחות מימון</t>
  </si>
  <si>
    <t>ארנונה-שחרורים והנחות</t>
  </si>
  <si>
    <t>הכנסות ריבית</t>
  </si>
  <si>
    <t>מענק כללי</t>
  </si>
  <si>
    <t>סה"כ לפעולה 631000 -</t>
  </si>
  <si>
    <t>הוצאות בגין שנים קודמות</t>
  </si>
  <si>
    <t xml:space="preserve">סה"כ לפעולה 990000 - משרות </t>
  </si>
  <si>
    <t>סך הכל כללי</t>
  </si>
  <si>
    <t>640000-פרעון מילוות</t>
  </si>
  <si>
    <t>ביוב-ע"ח קרן</t>
  </si>
  <si>
    <t>ביוב-ע"ח ריבית</t>
  </si>
  <si>
    <t>ביוב ע"ח הצמדה</t>
  </si>
  <si>
    <t>בנקים-ע"ח קרן</t>
  </si>
  <si>
    <t>בנקים-ע"ח ריבית</t>
  </si>
  <si>
    <t>בנקים-ע"ח הצמדה</t>
  </si>
  <si>
    <t>סה"כ לפעולה 640000 -</t>
  </si>
  <si>
    <t>איגודים</t>
  </si>
  <si>
    <t>השתתפות באגוד ערים לכבאות</t>
  </si>
  <si>
    <t>השתתפות ברשות הניקוז</t>
  </si>
  <si>
    <t>סה"כ לפעולה 710000 - תברואה</t>
  </si>
  <si>
    <t xml:space="preserve">סה"כ לפעולה 740000 - נכסים ציבוריים </t>
  </si>
  <si>
    <t xml:space="preserve">סה"כ לפעולה 700000 - שרותים מקומיים </t>
  </si>
  <si>
    <t xml:space="preserve">סה"כ לפעולה 611100  </t>
  </si>
  <si>
    <t xml:space="preserve">סה"כ לפעולה 613000 </t>
  </si>
  <si>
    <t xml:space="preserve">סה"כ לפעולה 621100  </t>
  </si>
  <si>
    <t xml:space="preserve">סה"כ לפעולה 623100 </t>
  </si>
  <si>
    <t xml:space="preserve">סה"כ לפעולה 714000 </t>
  </si>
  <si>
    <t xml:space="preserve">סה"כ לפעולה 721000 </t>
  </si>
  <si>
    <t xml:space="preserve">סה"כ לפעולה 726100 </t>
  </si>
  <si>
    <t xml:space="preserve">סה"כ לפעולה 731000 </t>
  </si>
  <si>
    <t xml:space="preserve">סה"כ לפעולה 743-741 - </t>
  </si>
  <si>
    <t xml:space="preserve">סה"כ לפעולה 746000 </t>
  </si>
  <si>
    <t>סה"כ לפעולה - איגודים</t>
  </si>
  <si>
    <t xml:space="preserve">סה"כ לפעולה 811000 -  </t>
  </si>
  <si>
    <t xml:space="preserve">סה"כ לפעולה 812000 - </t>
  </si>
  <si>
    <t xml:space="preserve">סה"כ לפעולה 813300 - </t>
  </si>
  <si>
    <t xml:space="preserve">סה"כ לפעולה 814000 - </t>
  </si>
  <si>
    <t xml:space="preserve">סה"כ לפעולה 817000 - </t>
  </si>
  <si>
    <t xml:space="preserve">סה"כ לפעולה 817300 - </t>
  </si>
  <si>
    <t xml:space="preserve">סה"כ לפעולה 817500 - </t>
  </si>
  <si>
    <t xml:space="preserve">סה"כ לפעולה 817900 - </t>
  </si>
  <si>
    <t xml:space="preserve">סה"כ לפעולה 810000 - חינוך </t>
  </si>
  <si>
    <t>סה"כ לפעולה 829-828 -</t>
  </si>
  <si>
    <t>סה"כ לפעולה 820000 - תרבות</t>
  </si>
  <si>
    <t xml:space="preserve">סה"כ לפעולה 830000 - </t>
  </si>
  <si>
    <t xml:space="preserve">סה"כ לפעולה 841000 - </t>
  </si>
  <si>
    <t xml:space="preserve">סה"כ לפעולה 842000 - </t>
  </si>
  <si>
    <t xml:space="preserve">סה"כ לפעולה 843000 - </t>
  </si>
  <si>
    <t xml:space="preserve">סה"כ לפעולה 844000 - </t>
  </si>
  <si>
    <t xml:space="preserve">סה"כ לפעולה 845000 - </t>
  </si>
  <si>
    <t xml:space="preserve">סה"כ לפעולה 846000 - </t>
  </si>
  <si>
    <t xml:space="preserve">סה"כ לפעולה 847000 - </t>
  </si>
  <si>
    <t xml:space="preserve">סה"כ לפעולה 848000 - </t>
  </si>
  <si>
    <t xml:space="preserve">סה"כ לפעולה 840000 - רווחה </t>
  </si>
  <si>
    <t>631000-עמלות הוצאות/הכנסות בנקאיות</t>
  </si>
  <si>
    <t>טיפול בילדים בסיכון</t>
  </si>
  <si>
    <t>שכל"מ גנ"י טרום חובה</t>
  </si>
  <si>
    <t>שיקום שכונות</t>
  </si>
  <si>
    <t>מ.החינוך-שיקום שכונות</t>
  </si>
  <si>
    <t>חינוך</t>
  </si>
  <si>
    <t>רווחה</t>
  </si>
  <si>
    <t>סה"כ כללי</t>
  </si>
  <si>
    <t>מענק משרד הפנים</t>
  </si>
  <si>
    <t>611110-מזכירות ועוזרי רהמו"ע וסגניו</t>
  </si>
  <si>
    <t xml:space="preserve"> 817000 - שירותים נוספים בחינוך</t>
  </si>
  <si>
    <t>מחלקה</t>
  </si>
  <si>
    <t>ראש המועצה וסגניו</t>
  </si>
  <si>
    <t>מזכירות ועוזרי רהמו"ע וסגניו</t>
  </si>
  <si>
    <t>מבקר הרשות</t>
  </si>
  <si>
    <t>מזכירות</t>
  </si>
  <si>
    <t>או"ש והדרכה</t>
  </si>
  <si>
    <t>שרות משפטי</t>
  </si>
  <si>
    <t>גזברות</t>
  </si>
  <si>
    <t>הנהלת חשבונות</t>
  </si>
  <si>
    <t>גביה</t>
  </si>
  <si>
    <t>עמלות הוצאות/הכנסות בנקאיות</t>
  </si>
  <si>
    <t>פרעון מלוות</t>
  </si>
  <si>
    <t>שירותי ניקיון</t>
  </si>
  <si>
    <t>תברואה מונעת</t>
  </si>
  <si>
    <t>שירות וטרינרי</t>
  </si>
  <si>
    <t>מינהל שמירה ובטחון</t>
  </si>
  <si>
    <t>מל"ח</t>
  </si>
  <si>
    <t>הנדסה</t>
  </si>
  <si>
    <t>נכסים ציבוריים,כבישים,ת.רחובות</t>
  </si>
  <si>
    <t>גנים ונטיעות</t>
  </si>
  <si>
    <t>חגיגות ותרומות</t>
  </si>
  <si>
    <t>שירותים עירוניים</t>
  </si>
  <si>
    <t>מינהל החינוך</t>
  </si>
  <si>
    <t>חינוך קדם יסודי</t>
  </si>
  <si>
    <t>חינוך יסודי</t>
  </si>
  <si>
    <t>חינוך מיוחד</t>
  </si>
  <si>
    <t>חטיבות ביניים</t>
  </si>
  <si>
    <t>חינוך על יסודי</t>
  </si>
  <si>
    <t>שירותים נוספים בחינוך</t>
  </si>
  <si>
    <t>פסג"ה (מרפ"ד)</t>
  </si>
  <si>
    <t>שרות פסיכולוגי</t>
  </si>
  <si>
    <t>הסעות תלמידים</t>
  </si>
  <si>
    <t>שירותים אחרים בחינוך</t>
  </si>
  <si>
    <t>מתנ"ס</t>
  </si>
  <si>
    <t>828-829</t>
  </si>
  <si>
    <t>נוער וספורט</t>
  </si>
  <si>
    <t>מרפאות</t>
  </si>
  <si>
    <t>מינהל הרווחה</t>
  </si>
  <si>
    <t>רווחת הפרט והמשפחה</t>
  </si>
  <si>
    <t>שרותים לילד ולנוער</t>
  </si>
  <si>
    <t>שרותים לזקן</t>
  </si>
  <si>
    <t>שרותים למפגר</t>
  </si>
  <si>
    <t>שרותי שיקום</t>
  </si>
  <si>
    <t>שרותי תיקון</t>
  </si>
  <si>
    <t>פעילות בקהילה</t>
  </si>
  <si>
    <t>שרותי דת</t>
  </si>
  <si>
    <t>מינהל המים</t>
  </si>
  <si>
    <t>אחזקת משק המים</t>
  </si>
  <si>
    <t>מינהל הנכסים</t>
  </si>
  <si>
    <t>הכנסות והוצאות בלתי מיועדות</t>
  </si>
  <si>
    <t>סה"כ</t>
  </si>
  <si>
    <t>המועצה המקומית תל שבע</t>
  </si>
  <si>
    <t>ריכוז לפי מחלקות</t>
  </si>
  <si>
    <t xml:space="preserve">סה"כ לפעולה 824000 - משרות </t>
  </si>
  <si>
    <t>אחוז 9:7</t>
  </si>
  <si>
    <t>התפלגות הכנסות/הוצאות לפי נושאים יעודיים</t>
  </si>
  <si>
    <t>הכנסות</t>
  </si>
  <si>
    <t>נושא</t>
  </si>
  <si>
    <t>תקציב מאושר</t>
  </si>
  <si>
    <t>אומדן ביצוע 12-1</t>
  </si>
  <si>
    <t>5=4:2</t>
  </si>
  <si>
    <t>עצמיות</t>
  </si>
  <si>
    <t>ארנונה</t>
  </si>
  <si>
    <t>אגרות והיטלים</t>
  </si>
  <si>
    <t>יתר עצמיות</t>
  </si>
  <si>
    <t>מיועדות</t>
  </si>
  <si>
    <t>סה"כ מיועדות</t>
  </si>
  <si>
    <t>סה"כ עצמיות</t>
  </si>
  <si>
    <t>הוצאות</t>
  </si>
  <si>
    <t>מינהל כללי</t>
  </si>
  <si>
    <t>שכר</t>
  </si>
  <si>
    <t>סה"כ מינהל כללי</t>
  </si>
  <si>
    <t>סה"כ חינוך</t>
  </si>
  <si>
    <t>סה"כ רווחה</t>
  </si>
  <si>
    <t>רכישת מים</t>
  </si>
  <si>
    <t>הוצאות מימון</t>
  </si>
  <si>
    <t>חינוך ותרבות</t>
  </si>
  <si>
    <t>הנחות ופטורים מארנונה</t>
  </si>
  <si>
    <t>פעולות וקבלניות</t>
  </si>
  <si>
    <t>מס' משרות</t>
  </si>
  <si>
    <t>מס' מחלקה</t>
  </si>
  <si>
    <t>מס' סידורי</t>
  </si>
  <si>
    <t>מזכירות ועוזרי רוה"מ וסגניו</t>
  </si>
  <si>
    <t xml:space="preserve">מזכירות  </t>
  </si>
  <si>
    <t>שירות פסיכולוגי</t>
  </si>
  <si>
    <t>לפי מחלקות</t>
  </si>
  <si>
    <t>עודף/גרעון</t>
  </si>
  <si>
    <t>תקציב</t>
  </si>
  <si>
    <t>באלפי ₪</t>
  </si>
  <si>
    <t>6=4:2</t>
  </si>
  <si>
    <t>ביצוע</t>
  </si>
  <si>
    <t xml:space="preserve">הצעת </t>
  </si>
  <si>
    <t>עודף(גרעון):</t>
  </si>
  <si>
    <t>מ.יום שיקומי לנכים</t>
  </si>
  <si>
    <t>מענק חד פעמי</t>
  </si>
  <si>
    <t>שיפוצי מוסדות חינוך כללי</t>
  </si>
  <si>
    <t>הג"א - השתת'</t>
  </si>
  <si>
    <t>726100-מל"ח</t>
  </si>
  <si>
    <t>קב"סים</t>
  </si>
  <si>
    <t>תקציב 2005 לעומת 2004</t>
  </si>
  <si>
    <t>השתלמויות וימי עיון</t>
  </si>
  <si>
    <t>815000-חינוך על יסודי</t>
  </si>
  <si>
    <t>סה"כ לפעולה 815000-משרות</t>
  </si>
  <si>
    <t>השתתפויות למתנ"ס פעולות ספורט</t>
  </si>
  <si>
    <t>640</t>
  </si>
  <si>
    <t>110</t>
  </si>
  <si>
    <t>120</t>
  </si>
  <si>
    <t>7</t>
  </si>
  <si>
    <t>931000-מינהל הנכסים</t>
  </si>
  <si>
    <t>970000-מפעל הביוב</t>
  </si>
  <si>
    <t>טיהור ביוב באר שבע</t>
  </si>
  <si>
    <t>אגרת ביוב</t>
  </si>
  <si>
    <t>תקבול בגין רכישת ציוד ספורט</t>
  </si>
  <si>
    <t xml:space="preserve">סה"כ לפעולה 612000 </t>
  </si>
  <si>
    <t>620000-מינהל כספי</t>
  </si>
  <si>
    <t>630000-הוצאות מימון</t>
  </si>
  <si>
    <t>סה"כ לפעולה 715000</t>
  </si>
  <si>
    <t>סה"כ לפעולה 720000 - שמירה ובטחון</t>
  </si>
  <si>
    <t>אגרת רשיונות בניה</t>
  </si>
  <si>
    <t>תכנית עם הפנים לקהילה</t>
  </si>
  <si>
    <t xml:space="preserve"> 813200 - חינוך יסודי</t>
  </si>
  <si>
    <t>סיוע למשפחות עם ילדים</t>
  </si>
  <si>
    <t>מפעל הביוב</t>
  </si>
  <si>
    <t xml:space="preserve">עבו' קבלניות-מ. ציבור וכבישים </t>
  </si>
  <si>
    <t>ביטוח תלמידים-בתי ספר</t>
  </si>
  <si>
    <t>הצעת תקציב 2006</t>
  </si>
  <si>
    <t>שנת 2005</t>
  </si>
  <si>
    <t>אחזקת זקנים במעונות</t>
  </si>
  <si>
    <t>משפחות אומנה למפגר</t>
  </si>
  <si>
    <t>היטל ביוב</t>
  </si>
  <si>
    <t>כסוי גרעון מצטבר</t>
  </si>
  <si>
    <t>מענק לכיסוי גרעון מצטבר</t>
  </si>
  <si>
    <t>הצעת תקציב לשנת 2007</t>
  </si>
  <si>
    <t>תקציב 2006</t>
  </si>
  <si>
    <t>ביצוע 2006</t>
  </si>
  <si>
    <t>הצעת תקציב 2007</t>
  </si>
  <si>
    <t xml:space="preserve">תקציב  2006 </t>
  </si>
  <si>
    <t>ביצוע   2006</t>
  </si>
  <si>
    <t>שנת 2006</t>
  </si>
  <si>
    <t>הצעת תקציב 2007 (1)</t>
  </si>
  <si>
    <t>תקציב 2007 לעומת 2006</t>
  </si>
  <si>
    <t>עצמיות חינוך</t>
  </si>
  <si>
    <t>תקבולים ממשלתיים אחרים</t>
  </si>
  <si>
    <t xml:space="preserve"> 817100 - שמירה מוסדות חינוך</t>
  </si>
  <si>
    <t>טיפול באלכוהוליסטים</t>
  </si>
  <si>
    <t>שמירה מוסדות חינוך</t>
  </si>
  <si>
    <t>1619000-בחירות</t>
  </si>
  <si>
    <t xml:space="preserve">סה"כ לפעולה 619000 </t>
  </si>
  <si>
    <t>הוצאות אחרות-בחירות</t>
  </si>
  <si>
    <t>טלפון</t>
  </si>
  <si>
    <t>קייטנות לאמהות</t>
  </si>
  <si>
    <t>אחזקת נכים בפנימיות</t>
  </si>
  <si>
    <t>582</t>
  </si>
  <si>
    <t>רכזות משפחתונים-מסחר ותעשיה</t>
  </si>
  <si>
    <t>מפגרים במעון טיפולי</t>
  </si>
  <si>
    <t>שרותים תומכים למפגר</t>
  </si>
  <si>
    <t>הסעות למעון יום שיקומי</t>
  </si>
  <si>
    <t>ליווי למעונות יום שיקומי</t>
  </si>
  <si>
    <t xml:space="preserve">תקציב </t>
  </si>
  <si>
    <t>ביגוד והבראה</t>
  </si>
  <si>
    <t>121</t>
  </si>
  <si>
    <t>גנ"י ח"מ</t>
  </si>
  <si>
    <t>גני חובה</t>
  </si>
  <si>
    <t>גני טרום חובה</t>
  </si>
  <si>
    <t>שכר סייעות-מתנ"ס</t>
  </si>
  <si>
    <t>מקלטים לנשים מוכות</t>
  </si>
  <si>
    <t>יצירת קשר הורים ילדים</t>
  </si>
  <si>
    <t>טיפול בנערות במצוקה</t>
  </si>
  <si>
    <t>מפתן מקומי החזקה</t>
  </si>
  <si>
    <t>טיפול בנוער ובצעירים</t>
  </si>
  <si>
    <t>נופשונים למפגר</t>
  </si>
  <si>
    <t>פיצויי פיטורין</t>
  </si>
  <si>
    <t>320</t>
  </si>
  <si>
    <t>יעוץ משפטי-עובדים</t>
  </si>
  <si>
    <t>4</t>
  </si>
  <si>
    <t>6</t>
  </si>
  <si>
    <t xml:space="preserve">סה"כ לפעולה 817100 - </t>
  </si>
  <si>
    <t>גנים חינוך מיוחד</t>
  </si>
  <si>
    <t>ביטוח אש</t>
  </si>
  <si>
    <t>מיכון ועיבוד נתונים</t>
  </si>
  <si>
    <t>גנ"י מילוי מקום</t>
  </si>
  <si>
    <t>ב.ספר יסודיים כללי</t>
  </si>
  <si>
    <t>בי"ס אבו בכר א</t>
  </si>
  <si>
    <t>בי"ס אבו בכר ב'</t>
  </si>
  <si>
    <t>בי"ס אלרסאלה</t>
  </si>
  <si>
    <t>בי"ס אלאנדלוס</t>
  </si>
  <si>
    <t>חט"ב א'</t>
  </si>
  <si>
    <t>חט"ב</t>
  </si>
  <si>
    <t xml:space="preserve"> 817200 - מרפ"ד</t>
  </si>
  <si>
    <t>פעולות ארגוניות</t>
  </si>
  <si>
    <t>סל בטיחות בסיסי</t>
  </si>
  <si>
    <t>בטחון עובדים מאבטחים</t>
  </si>
  <si>
    <t>סייעות</t>
  </si>
  <si>
    <t>מרכז פדגוגי</t>
  </si>
  <si>
    <t>היטל צריכת בצורת</t>
  </si>
  <si>
    <t>עבודות קבלניות-הנה"ח</t>
  </si>
  <si>
    <t>אחזקת ילדים במעונות יום-תש מתנ"ס</t>
  </si>
  <si>
    <t>מילוי מקום גני ילדים</t>
  </si>
  <si>
    <t>8</t>
  </si>
  <si>
    <t>2011כולל  משק המים</t>
  </si>
  <si>
    <t xml:space="preserve"> 2011כולל  משק המים</t>
  </si>
  <si>
    <t>הדרכת עובד במח קטנות</t>
  </si>
  <si>
    <t>נופשונים להבראה</t>
  </si>
  <si>
    <t>שיקום שכונות-משרד השיכון</t>
  </si>
  <si>
    <t>תביעות תלויות</t>
  </si>
  <si>
    <t>נכסים ציבוריים</t>
  </si>
  <si>
    <t>השתתפויות  פעולות ספורט</t>
  </si>
  <si>
    <t>רכישת מכונת טיאוט</t>
  </si>
  <si>
    <t>שכר רשות לשיקום האסיר</t>
  </si>
  <si>
    <t>החזר חשמל משאבות-תאגיד</t>
  </si>
  <si>
    <t xml:space="preserve">הוצ' אחרות-דמי חכירה </t>
  </si>
  <si>
    <t>2012</t>
  </si>
  <si>
    <t>בי"ס גובראן</t>
  </si>
  <si>
    <t>ארנונה-הכנסה מותנת</t>
  </si>
  <si>
    <t>מענק מותנה</t>
  </si>
  <si>
    <t>הכנסות מים מותנות</t>
  </si>
  <si>
    <t>ע.קבלניות-הסעות מותנות</t>
  </si>
  <si>
    <t>מקד' להוצאות עודפות הוצ' מותנת</t>
  </si>
  <si>
    <t>751</t>
  </si>
  <si>
    <t>עבו' קבלניות-הוצ' מותנות</t>
  </si>
  <si>
    <t>תקציב 2012</t>
  </si>
  <si>
    <t>753</t>
  </si>
  <si>
    <t>שירותי ייעוץ</t>
  </si>
  <si>
    <t>שירותי ייעוץ נבחרים</t>
  </si>
  <si>
    <t>עמלת בנק הפועלים</t>
  </si>
  <si>
    <t>עמלות כ אשראי</t>
  </si>
  <si>
    <t>עמלות דקסיה</t>
  </si>
  <si>
    <t>ריבית דקסיה</t>
  </si>
  <si>
    <t xml:space="preserve">ריבית פועלים </t>
  </si>
  <si>
    <t>ריבית והצמדה ספקים</t>
  </si>
  <si>
    <t>הנחות ממיון</t>
  </si>
  <si>
    <t>דלק איסוזו 4192113</t>
  </si>
  <si>
    <t>תיקונים איסוזו 4192113</t>
  </si>
  <si>
    <t>רישוי וביטוח איסוזו 4192113</t>
  </si>
  <si>
    <t>השתת עצמיות אלמנטרי</t>
  </si>
  <si>
    <t>גננות עובדות מדינה מ החינוך</t>
  </si>
  <si>
    <t>ע.נקיון-כ"א סיטי טוואר</t>
  </si>
  <si>
    <t>ביס קריה נקיון 627067</t>
  </si>
  <si>
    <t>סייעותכיתתיות קריה 627067</t>
  </si>
  <si>
    <t>חשמל הקריה ח מיוחד 627067</t>
  </si>
  <si>
    <t>הסעות ח מיוחד הקריה 627067</t>
  </si>
  <si>
    <t>מלווים ע קבלניות מתנס</t>
  </si>
  <si>
    <t>מ החינוך הכנסות שנים קודמות</t>
  </si>
  <si>
    <t>מ התחבורה ז בדרכים</t>
  </si>
  <si>
    <t>רכישת ציוד למעבדות</t>
  </si>
  <si>
    <t>השתת במתנס מ השיכון</t>
  </si>
  <si>
    <t>השתת במתנס מ יחידה נוער</t>
  </si>
  <si>
    <t>מנהיגות חברתית</t>
  </si>
  <si>
    <t>הסעות נכים לתעסוקה</t>
  </si>
  <si>
    <t>תוכנית לילד חריג</t>
  </si>
  <si>
    <t>מועדונים לעיוור</t>
  </si>
  <si>
    <t>תעסוקה נתמכת לנכים</t>
  </si>
  <si>
    <t>מ יום לנוער סמים</t>
  </si>
  <si>
    <t>אגרות ת חוץ</t>
  </si>
  <si>
    <t>אכיפה גביה</t>
  </si>
  <si>
    <t>ביס א בכר א'</t>
  </si>
  <si>
    <t>ביס א בכר ב'</t>
  </si>
  <si>
    <t>ביס אלרסאלה</t>
  </si>
  <si>
    <t>ביס גובראן</t>
  </si>
  <si>
    <t>רשת עמל</t>
  </si>
  <si>
    <t>הוצ רכב ליסינג</t>
  </si>
  <si>
    <t xml:space="preserve">השתת' לתקציב בלתי רגיל </t>
  </si>
  <si>
    <t>הזנת תלמידים 627067</t>
  </si>
  <si>
    <t xml:space="preserve">ליווי הסעות                 </t>
  </si>
  <si>
    <t>דלק רכב ליסינג</t>
  </si>
  <si>
    <t>חומרים ציוד מתכלה</t>
  </si>
  <si>
    <t>ת הורים חומרים</t>
  </si>
  <si>
    <t>א שכפול יוחא</t>
  </si>
  <si>
    <t>תשלומי הורים חומרים</t>
  </si>
  <si>
    <t>השתת תוכנית תקשוב</t>
  </si>
  <si>
    <t>הוצ תוכנית תקשוב</t>
  </si>
  <si>
    <t>תוכנית חומש</t>
  </si>
  <si>
    <t>תוכנית צמיחה</t>
  </si>
  <si>
    <t>חומרים ח נקיון</t>
  </si>
  <si>
    <t>בתיס יסודי חומרים</t>
  </si>
  <si>
    <t>פעולות אירגוניות</t>
  </si>
  <si>
    <t>סמים טיפול בקהילה</t>
  </si>
  <si>
    <t>5</t>
  </si>
  <si>
    <t>דלק 1043588 מטאטא כביש</t>
  </si>
  <si>
    <t>תיקונים 1043588 מטאטא כביש</t>
  </si>
  <si>
    <t>רישו וביטוח 1043588 מטאטא כביש</t>
  </si>
  <si>
    <t>דלק 4892718</t>
  </si>
  <si>
    <t>תיקונים 4892718</t>
  </si>
  <si>
    <t>ביטוח ורישוי 4892718</t>
  </si>
  <si>
    <t>חומרי נקיון גני</t>
  </si>
  <si>
    <t>ש קיץ גני</t>
  </si>
  <si>
    <t>פיצויים אלרסאלה</t>
  </si>
  <si>
    <t>פיצויים גובראן</t>
  </si>
  <si>
    <t>פיצויים אלאנדלוס</t>
  </si>
  <si>
    <t>אלאנדלוס הוצ העשרה</t>
  </si>
  <si>
    <t>הקריה ציוד יסודי 627067</t>
  </si>
  <si>
    <t>השתת מתנס מ המדע</t>
  </si>
  <si>
    <t>מדריכים ק נוער</t>
  </si>
  <si>
    <t>מתנס ב תלמידים</t>
  </si>
  <si>
    <t>מעשיים</t>
  </si>
  <si>
    <t>תקבולים מ הרווחה שנים קודמות</t>
  </si>
  <si>
    <t>חבורת רחוב ת רשות</t>
  </si>
  <si>
    <t>תוכנית קריירה-כיוון מקצועי</t>
  </si>
  <si>
    <t>בתיס יסודי טיולים</t>
  </si>
  <si>
    <t>מ המדע</t>
  </si>
  <si>
    <t>ציוד לחרשים כספי עזבונות</t>
  </si>
  <si>
    <t>בתים חמים לנערות</t>
  </si>
  <si>
    <t>פינוי פסולת כללי</t>
  </si>
  <si>
    <t>מ האוצר שכד מ ישראל</t>
  </si>
  <si>
    <t>התמכרויות מבוגרים</t>
  </si>
  <si>
    <t>ש ויטרינר ע קבלניות</t>
  </si>
  <si>
    <t>דואר וטלפון</t>
  </si>
  <si>
    <t>סייעות צילה</t>
  </si>
  <si>
    <t>ביתיס וגנים הוצ כללי</t>
  </si>
  <si>
    <t>סאלם</t>
  </si>
  <si>
    <t>נלוות והעשרה אלאנדלוס</t>
  </si>
  <si>
    <t>סייעות כיתתיות וחוק שילוב</t>
  </si>
  <si>
    <t>המוסד לביטוח לאומי</t>
  </si>
  <si>
    <t>הצטיידות חמ -ח דרום</t>
  </si>
  <si>
    <t>מ הבטחון עיר ללא אלימות</t>
  </si>
  <si>
    <t>שכר כ"א ח מיוחד</t>
  </si>
  <si>
    <t>מעונות השתת הורים</t>
  </si>
  <si>
    <t>מרכז איבחון ושיקום</t>
  </si>
  <si>
    <t>נוער וצעיר חוץ ביתי</t>
  </si>
  <si>
    <t>טיפול בנוער מתמכר</t>
  </si>
  <si>
    <t>מ במעון טיפולי ת חוץ</t>
  </si>
  <si>
    <t>321</t>
  </si>
  <si>
    <t>750</t>
  </si>
  <si>
    <t>עמלות מעיקולי בנק-גביה</t>
  </si>
  <si>
    <t>מים מכונת טיאוט</t>
  </si>
  <si>
    <t>713000-שרות וטרינרי</t>
  </si>
  <si>
    <t>דלק ליסינג 2996411</t>
  </si>
  <si>
    <t>ופיקוח</t>
  </si>
  <si>
    <t>אחזקה ליסינג 2996411</t>
  </si>
  <si>
    <t>תכנון עיר עב' קבלניות</t>
  </si>
  <si>
    <t>שי לעובדים</t>
  </si>
  <si>
    <t>322</t>
  </si>
  <si>
    <t>פיצויים-פדיון ופש וכו'</t>
  </si>
  <si>
    <t>מכנות משרד ואחזקתו</t>
  </si>
  <si>
    <t>עב' קבלניות כללי</t>
  </si>
  <si>
    <t>שכר סייעות צילה -מתנ"ס</t>
  </si>
  <si>
    <t>סייעות צילה-מתנס קריה</t>
  </si>
  <si>
    <t>ח מיוחד סייעות כיתתיות 627042</t>
  </si>
  <si>
    <t>ח מיוחז מזכיר ושרת 627042</t>
  </si>
  <si>
    <t>חשמל הקריה ח מיוחד 627042</t>
  </si>
  <si>
    <t>הסעות ח מיוחד הקריה 627042</t>
  </si>
  <si>
    <t>סייעותכיתתיות קריה 627042</t>
  </si>
  <si>
    <t>ביס קריה נקיון 627042</t>
  </si>
  <si>
    <t>הזנת תלמידים 627042</t>
  </si>
  <si>
    <t>הקריה ציוד יסודי 627042</t>
  </si>
  <si>
    <t>תחרות רובוטיקה</t>
  </si>
  <si>
    <t>נוער וצעיר חוץ בתי</t>
  </si>
  <si>
    <t>חוק שילוב סייעות -ר עמל</t>
  </si>
  <si>
    <t>ח נקיון ביס 627042</t>
  </si>
  <si>
    <t>ציוד מתכלה 627042</t>
  </si>
  <si>
    <t>עב קבליות ר עמל</t>
  </si>
  <si>
    <t>קרן הלוואות לעובדים</t>
  </si>
  <si>
    <t>מ לבטחון פנים עיר ללא אלימות</t>
  </si>
  <si>
    <t>;</t>
  </si>
  <si>
    <t>רשות למלחמה בסמים</t>
  </si>
  <si>
    <t>עיר ללא אלימות</t>
  </si>
  <si>
    <t>סה"כ דוח 66</t>
  </si>
  <si>
    <t>עבודות קבלניות מילגם</t>
  </si>
  <si>
    <t>ח מיוחד הזנה  627042</t>
  </si>
  <si>
    <t>1611100110</t>
  </si>
  <si>
    <t>1611100120</t>
  </si>
  <si>
    <t>1611100320</t>
  </si>
  <si>
    <t>1611100514</t>
  </si>
  <si>
    <t>1611100540</t>
  </si>
  <si>
    <t>1611100550</t>
  </si>
  <si>
    <t>1611100582</t>
  </si>
  <si>
    <t>1611100750</t>
  </si>
  <si>
    <t>1611100751</t>
  </si>
  <si>
    <t>1611110120</t>
  </si>
  <si>
    <t>1611110110</t>
  </si>
  <si>
    <t>1611110320</t>
  </si>
  <si>
    <t>1611110321</t>
  </si>
  <si>
    <t>1611110322</t>
  </si>
  <si>
    <t>1612000121</t>
  </si>
  <si>
    <t>1612000110</t>
  </si>
  <si>
    <t>1613000110</t>
  </si>
  <si>
    <t>1613000120</t>
  </si>
  <si>
    <t>1613000320</t>
  </si>
  <si>
    <t>1613000431</t>
  </si>
  <si>
    <t>1613000432</t>
  </si>
  <si>
    <t>1613000433</t>
  </si>
  <si>
    <t>1613000470</t>
  </si>
  <si>
    <t>1613000471</t>
  </si>
  <si>
    <t>1613000510</t>
  </si>
  <si>
    <t>1613000511</t>
  </si>
  <si>
    <t>1613000514</t>
  </si>
  <si>
    <t>1613000520</t>
  </si>
  <si>
    <t>1613000540</t>
  </si>
  <si>
    <t>1613000550</t>
  </si>
  <si>
    <t>1613000582</t>
  </si>
  <si>
    <t>1613000720</t>
  </si>
  <si>
    <t>1613000750</t>
  </si>
  <si>
    <t>1613000759</t>
  </si>
  <si>
    <t>1613000930</t>
  </si>
  <si>
    <t>1613000970</t>
  </si>
  <si>
    <t>תוכנית רבדים גובראן</t>
  </si>
  <si>
    <t>1616100521</t>
  </si>
  <si>
    <t>1617000750</t>
  </si>
  <si>
    <t>1617000751</t>
  </si>
  <si>
    <t>1617000753</t>
  </si>
  <si>
    <t>1619000582</t>
  </si>
  <si>
    <t>1621100110</t>
  </si>
  <si>
    <t>1621100120</t>
  </si>
  <si>
    <t>1621100121</t>
  </si>
  <si>
    <t>1621100182</t>
  </si>
  <si>
    <t>1621100540</t>
  </si>
  <si>
    <t>1621100750</t>
  </si>
  <si>
    <t>1621100930</t>
  </si>
  <si>
    <t>1621300570</t>
  </si>
  <si>
    <t>1621300750</t>
  </si>
  <si>
    <t>1623100110</t>
  </si>
  <si>
    <t>1623100120</t>
  </si>
  <si>
    <t>1623100320</t>
  </si>
  <si>
    <t>1623100582</t>
  </si>
  <si>
    <t>1623100750</t>
  </si>
  <si>
    <t>1623100751</t>
  </si>
  <si>
    <t>1631000610</t>
  </si>
  <si>
    <t>1631000620</t>
  </si>
  <si>
    <t>1631000640</t>
  </si>
  <si>
    <t>1631000690</t>
  </si>
  <si>
    <t>1631100610</t>
  </si>
  <si>
    <t>1631200610</t>
  </si>
  <si>
    <t>1631300610</t>
  </si>
  <si>
    <t>1632100620</t>
  </si>
  <si>
    <t>1648100691</t>
  </si>
  <si>
    <t>1648100692</t>
  </si>
  <si>
    <t>1648100693</t>
  </si>
  <si>
    <t>1649100692</t>
  </si>
  <si>
    <t>1649100691</t>
  </si>
  <si>
    <t>1649100693</t>
  </si>
  <si>
    <t>1212300610</t>
  </si>
  <si>
    <t>הכנסות שונות-</t>
  </si>
  <si>
    <t xml:space="preserve">מ.החינוך </t>
  </si>
  <si>
    <t>611100</t>
  </si>
  <si>
    <t>1430000640</t>
  </si>
  <si>
    <t>הוצ העשרה הקריה 627042</t>
  </si>
  <si>
    <t>הוצ העשרה הקריה 627067</t>
  </si>
  <si>
    <t>ח.מ סייעות כיתתיות 627067</t>
  </si>
  <si>
    <t>ח.מ מזכיר ושרת 627067</t>
  </si>
  <si>
    <t>ח מ הזנה 627067</t>
  </si>
  <si>
    <t>העשרה ונלוות 627067</t>
  </si>
  <si>
    <t>מ לאיכות סביבה</t>
  </si>
  <si>
    <t xml:space="preserve">פיצויים </t>
  </si>
  <si>
    <t>רווחה חינוכית-מעוטים</t>
  </si>
  <si>
    <t>רווחה חינוכית מעוטים</t>
  </si>
  <si>
    <t>מענקים מ החינוך</t>
  </si>
  <si>
    <t>עוזר מילא+צ ראשוני+רפואיות</t>
  </si>
  <si>
    <t>813320 - קריה גנים חינוך מיוחד</t>
  </si>
  <si>
    <t>813300 -קריה יסודי א' חינוך מיוחד</t>
  </si>
  <si>
    <t>813310 -קריה יסודי ב' חינוך מיוחד</t>
  </si>
  <si>
    <t>ביס קריה א'</t>
  </si>
  <si>
    <t>שכר קובעתוספות שאינן נכללות</t>
  </si>
  <si>
    <t>קבט</t>
  </si>
  <si>
    <t xml:space="preserve"> </t>
  </si>
  <si>
    <t>ביס אלאנדלוס</t>
  </si>
  <si>
    <t>ספורט הוצ' מותנת</t>
  </si>
  <si>
    <t>עב' קבלניות-הוצ' מותנת</t>
  </si>
  <si>
    <t>רשויות</t>
  </si>
  <si>
    <t>סייעות צילה-מתנס</t>
  </si>
  <si>
    <t>סה"כ לפעולה 713000 -משרות</t>
  </si>
  <si>
    <t>קיטטנת קיץ-יסודי מתנס</t>
  </si>
  <si>
    <t>חשמל א בכר א'</t>
  </si>
  <si>
    <t>מים א בכר א'</t>
  </si>
  <si>
    <t>ש קיץ א בכר א'</t>
  </si>
  <si>
    <t>מים גובראן</t>
  </si>
  <si>
    <t>חשמל ארסאלה</t>
  </si>
  <si>
    <t>מים ארסאלה</t>
  </si>
  <si>
    <t>חשמל אלאנדלוס</t>
  </si>
  <si>
    <t>מים אלאנדלוס</t>
  </si>
  <si>
    <t>מים קריה א'627067</t>
  </si>
  <si>
    <t xml:space="preserve">ב אלמנטרי חמ </t>
  </si>
  <si>
    <t>ח נקיון גנים אשכול610998</t>
  </si>
  <si>
    <t>ציוד מתכלה610998</t>
  </si>
  <si>
    <t>הסעות ח מ גנים 610998</t>
  </si>
  <si>
    <t xml:space="preserve">שרת+מזכיר אשכול610998 </t>
  </si>
  <si>
    <t xml:space="preserve">סייעות כיתתיות610998  </t>
  </si>
  <si>
    <t xml:space="preserve">ביס קריה נקיון610998 </t>
  </si>
  <si>
    <t>הוצ העשרה  610998</t>
  </si>
  <si>
    <t xml:space="preserve">גנים קריה610998 </t>
  </si>
  <si>
    <t>הקריה ציוד יסודי 610998</t>
  </si>
  <si>
    <t xml:space="preserve">ח מ גנים הזנה 610998 </t>
  </si>
  <si>
    <t>הזנה אשכול 1  610998</t>
  </si>
  <si>
    <t>הצטיידות ח מיוחד תקציב מיוחד</t>
  </si>
  <si>
    <t>פרוייקט פרח</t>
  </si>
  <si>
    <t>אגרות ת חוץ ש קודמ</t>
  </si>
  <si>
    <t>הזנה ביס הש הורים</t>
  </si>
  <si>
    <t>מסגרת קיץ יסודי</t>
  </si>
  <si>
    <t>א שכפול 627067</t>
  </si>
  <si>
    <t>ת הורים חומרים 627067</t>
  </si>
  <si>
    <t>ח מיוחד העשרה נלוות 627042</t>
  </si>
  <si>
    <t>א שכפול יסודי ב' 627042</t>
  </si>
  <si>
    <t>ת הורים חומר יסודי 627042</t>
  </si>
  <si>
    <t>ח מ שרת מזכיר610998</t>
  </si>
  <si>
    <t xml:space="preserve">ח מ גנים העשרה 610998 </t>
  </si>
  <si>
    <t>הצטיידות ת מיוחד חמ</t>
  </si>
  <si>
    <t>הצטיידות +מצויינות</t>
  </si>
  <si>
    <t>מלחמה בסמים מתנס</t>
  </si>
  <si>
    <t>טיפול בילד בקהילה מתנס</t>
  </si>
  <si>
    <t>ילדים עיוורים בקהילה</t>
  </si>
  <si>
    <t>שיקום  שכונות פעולות</t>
  </si>
  <si>
    <t>שיקום שכונות עובדים</t>
  </si>
  <si>
    <t>מ הבטחון ש קודמות</t>
  </si>
  <si>
    <t>הכנסות שונות-בשר דגים</t>
  </si>
  <si>
    <t>איסוזו 5078272</t>
  </si>
  <si>
    <t>מים גינון מסביב למועצה</t>
  </si>
  <si>
    <t>1621300582</t>
  </si>
  <si>
    <t>מס.טיפ. לגברים אלימים</t>
  </si>
  <si>
    <t>דמי תקשורת לחרשים</t>
  </si>
  <si>
    <t xml:space="preserve">אגרת שכפול יסודי </t>
  </si>
  <si>
    <t>1612000582</t>
  </si>
  <si>
    <t>ציוד יסודי</t>
  </si>
  <si>
    <t>1621100582</t>
  </si>
  <si>
    <t>דלק ושמנים12935+55168</t>
  </si>
  <si>
    <t>חשמל גני</t>
  </si>
  <si>
    <t>דמי חכירה</t>
  </si>
  <si>
    <t>הזנה- השתת הרשות</t>
  </si>
  <si>
    <t>חשמל א בכר ב'</t>
  </si>
  <si>
    <t>מים א בכר ב'</t>
  </si>
  <si>
    <t>קבס</t>
  </si>
  <si>
    <t>מ הפנים-צוק איתן</t>
  </si>
  <si>
    <t>מ יום שיקומי לאוטיסט</t>
  </si>
  <si>
    <t>מענק פיצוי מלחמה</t>
  </si>
  <si>
    <t>החז מ הפנים צוק איתן</t>
  </si>
  <si>
    <t xml:space="preserve">סה"כ לפעולה 6111100 </t>
  </si>
  <si>
    <t>לבדוק</t>
  </si>
  <si>
    <t>תוכנית אסטרטגית</t>
  </si>
  <si>
    <t>פנוי</t>
  </si>
  <si>
    <t>יסודי תקבולים שונים יסודי</t>
  </si>
  <si>
    <t>הוצ שונות יסודי תק מחינוך</t>
  </si>
  <si>
    <t>הקריה ח מיוחד 627067 10 כיתות</t>
  </si>
  <si>
    <t>הקריה ח מיוחד 627042 10 כיתות</t>
  </si>
  <si>
    <t>תוכנית צמיחה רשות</t>
  </si>
  <si>
    <t>תוכנית צמיחה מתנס</t>
  </si>
  <si>
    <t>ק נוער שכר מדריכים-</t>
  </si>
  <si>
    <t>נוער בוחר ערך</t>
  </si>
  <si>
    <t>גובראן שיפוצים-שמרד</t>
  </si>
  <si>
    <t>ש קיץ ארסאלה-שמרד</t>
  </si>
  <si>
    <t>אגרות ת חוץ שנים קודמות-מוסדות50%</t>
  </si>
  <si>
    <t xml:space="preserve"> 817700 -קב"ס</t>
  </si>
  <si>
    <t xml:space="preserve">סה"כ לפעולה 817700 - </t>
  </si>
  <si>
    <t>משכ קבס</t>
  </si>
  <si>
    <t>ת לאומית נוער וצעיר</t>
  </si>
  <si>
    <t>בוגרים עיוורים</t>
  </si>
  <si>
    <t>ת לאומית ילד ונוער</t>
  </si>
  <si>
    <t>שכ"ד גנ"י</t>
  </si>
  <si>
    <t>גנ,י הוצ' אחרות</t>
  </si>
  <si>
    <t>752</t>
  </si>
  <si>
    <t>1611110752</t>
  </si>
  <si>
    <t>עובדים כ"א- 5 חודשים</t>
  </si>
  <si>
    <t>מינהל חברה ונוער-פאדי</t>
  </si>
  <si>
    <t>בטחון עובדים מאבטחים 5 ח'</t>
  </si>
  <si>
    <t>מוקד</t>
  </si>
  <si>
    <t>כ"א חינוך מיוחד</t>
  </si>
  <si>
    <t>2016</t>
  </si>
  <si>
    <t>קריה הצטידות -ק שלם</t>
  </si>
  <si>
    <t>סיטי טוואר אבטחה</t>
  </si>
  <si>
    <t>ט בילד בקהילה</t>
  </si>
  <si>
    <t>סיטי טוואור כח אדם</t>
  </si>
  <si>
    <t xml:space="preserve">חשמל שכ' 1 </t>
  </si>
  <si>
    <t>מים שכ'1</t>
  </si>
  <si>
    <t>ביס שכ' 1 חדש</t>
  </si>
  <si>
    <t>1213100220</t>
  </si>
  <si>
    <t>רשיון עסק</t>
  </si>
  <si>
    <t>גני סייעת 2 והעשרה רשמי</t>
  </si>
  <si>
    <t>עובד סיוע משור א-ח</t>
  </si>
  <si>
    <t>תוס' דפנציאלי נ עצמי</t>
  </si>
  <si>
    <t>השתת חוק נוער שאקר</t>
  </si>
  <si>
    <t>תקבולים מהחזר שנים קודמות-ר עמל וכו'</t>
  </si>
  <si>
    <t>מענק-ארנונה משטחים גליליים</t>
  </si>
  <si>
    <t>נושמים לרווחה-כ"א</t>
  </si>
  <si>
    <t>מ ציבור כבוי אש</t>
  </si>
  <si>
    <t>תאורת רחובות  פנסי ח אנרגיה</t>
  </si>
  <si>
    <t>פיתןח מוסח</t>
  </si>
  <si>
    <t>שירותים אחרים</t>
  </si>
  <si>
    <t>קיר תומך קרית חינוך</t>
  </si>
  <si>
    <t>מ ל פנים -רשות ע ללא אלימות</t>
  </si>
  <si>
    <t>ש אחרים א בכר ב'</t>
  </si>
  <si>
    <t>מתנס תוכנית שונות</t>
  </si>
  <si>
    <t>אגר' חוץ שנים קודמות מועצות</t>
  </si>
  <si>
    <t>מ החינוך שיקום שכונות</t>
  </si>
  <si>
    <t xml:space="preserve">   המועצה המקומית תל - שבע  </t>
  </si>
  <si>
    <t>גמול מנהליות</t>
  </si>
  <si>
    <t xml:space="preserve">סה"כ לפעולה 813320 - </t>
  </si>
  <si>
    <t xml:space="preserve">סה"כ לפעולה 813310 - </t>
  </si>
  <si>
    <t>מ התפתחות- נלווה והעשרה</t>
  </si>
  <si>
    <t>ביס אלאמל</t>
  </si>
  <si>
    <t>פדרציה מונטריאול קנדה</t>
  </si>
  <si>
    <t>השתת בביס-</t>
  </si>
  <si>
    <t>ניהול עצמי משופר א-ו</t>
  </si>
  <si>
    <t>נושמים לרווחה-כ"א 100</t>
  </si>
  <si>
    <t>ת לאומית ילד ונוער100</t>
  </si>
  <si>
    <t>הצעת תקציב לשנת 2017</t>
  </si>
  <si>
    <t>טבלת שכ"ע ונלוות לשנת 2017</t>
  </si>
  <si>
    <t>עפ דוח 66 10/16+2% תקציב 2016</t>
  </si>
  <si>
    <t>עפ דוח 66 10/16 +2% תקציב 2017</t>
  </si>
  <si>
    <t>2017</t>
  </si>
  <si>
    <t>ביצוע עד 9/2016</t>
  </si>
  <si>
    <t>הצעת תקציב  לשנת  2017</t>
  </si>
  <si>
    <t>הצעת  תקציב  לשנת 2017</t>
  </si>
  <si>
    <t>9/2016</t>
  </si>
  <si>
    <t>עד9/2016</t>
  </si>
  <si>
    <t>עד 9/2016</t>
  </si>
  <si>
    <t>הצעת  תקציב  לשנת  2017</t>
  </si>
  <si>
    <t>ביצוע עד9/2016</t>
  </si>
  <si>
    <t>צעת תקציב  לשנת  2017</t>
  </si>
  <si>
    <t>531</t>
  </si>
  <si>
    <t>1621100531</t>
  </si>
  <si>
    <t>533</t>
  </si>
  <si>
    <t>162110533</t>
  </si>
  <si>
    <t xml:space="preserve">רכב ליסינג </t>
  </si>
  <si>
    <t>כא שמירה בנין מועצה</t>
  </si>
  <si>
    <t>420</t>
  </si>
  <si>
    <t xml:space="preserve">חשמל ומים </t>
  </si>
  <si>
    <t>השת מ החינוך נ עצמי  518</t>
  </si>
  <si>
    <t>עובד סיוע משור א-ח 573</t>
  </si>
  <si>
    <t>תוס' דפנציאלי נ עצמי 574</t>
  </si>
  <si>
    <t>ניהול עצמי משופר א-ו 571</t>
  </si>
  <si>
    <t>חשמל מים</t>
  </si>
  <si>
    <t>השת רשות נ עצמי 518*</t>
  </si>
  <si>
    <t>השת הרשות נ עצמי 493</t>
  </si>
  <si>
    <t>הת מ החינוך נ עצמי 493</t>
  </si>
  <si>
    <t>השת' רשות נ עצמי 536</t>
  </si>
  <si>
    <t>השת מ החינוך נ עצמי 536</t>
  </si>
  <si>
    <t>חשמל ומים</t>
  </si>
  <si>
    <t>השת מ החינות נ עצמי 547</t>
  </si>
  <si>
    <t>השת רשות נ עצמי 547</t>
  </si>
  <si>
    <t>השת רשות נ עצמי 795</t>
  </si>
  <si>
    <t>השת מ החינוך נ עצמי 795</t>
  </si>
  <si>
    <t>נלוות והעשרה</t>
  </si>
  <si>
    <t>השת הרשות נ עצמי 387</t>
  </si>
  <si>
    <t>השת מ החינוך נ עצמי 387</t>
  </si>
  <si>
    <t>העשרה ונלוות</t>
  </si>
  <si>
    <t>השתת תרומות מחול</t>
  </si>
  <si>
    <t>מזכיר ושרת 627067</t>
  </si>
  <si>
    <t>השתת בהסעות</t>
  </si>
  <si>
    <t>הסעות ילדים</t>
  </si>
  <si>
    <t>שכר קובע פרוייקט נחשון</t>
  </si>
  <si>
    <t xml:space="preserve"> החלטה-הצטידות מעבדות</t>
  </si>
  <si>
    <t>החלטה-חינוך לקריירה</t>
  </si>
  <si>
    <t>החלטה- מרכז מצויינות</t>
  </si>
  <si>
    <t>החלטה- תכנית נחשון</t>
  </si>
  <si>
    <t>החלטה- צימצום פערים</t>
  </si>
  <si>
    <t>מ הבריאות-פ הדרכה</t>
  </si>
  <si>
    <t>ל הבריאות -שונות</t>
  </si>
  <si>
    <t>פ במג בדואי-או"מ</t>
  </si>
  <si>
    <t>הנה"ח עב' קבלניות</t>
  </si>
  <si>
    <t>פ.במג-בדואי-או"מ</t>
  </si>
  <si>
    <t>פ במג בבדואי-ילד ונוער</t>
  </si>
  <si>
    <t>פ במג ילד נוע מתנס</t>
  </si>
  <si>
    <t>תכנית עם הפנים ל קהילה -מתנס</t>
  </si>
  <si>
    <t>רכזת משפ' ילדי רווחה</t>
  </si>
  <si>
    <t>ת לאומית ילד ונוער-מתנס</t>
  </si>
  <si>
    <t>פ. במג בדואי ילד ונוער</t>
  </si>
  <si>
    <t>תכנית עם הפנים לקהילה מתנס</t>
  </si>
  <si>
    <t>פ במג בדואי שיקום משה</t>
  </si>
  <si>
    <t>הסעות למ יום משה</t>
  </si>
  <si>
    <t>נופשונים -משה</t>
  </si>
  <si>
    <t>פ במג בדואי- שיקום משה</t>
  </si>
  <si>
    <t>הסעות למ ים משה</t>
  </si>
  <si>
    <t>הדרכת עיוור ובני ביתו</t>
  </si>
  <si>
    <t>שיקום נכים בקהילה</t>
  </si>
  <si>
    <t>בתים חמים לנערות מתנס</t>
  </si>
  <si>
    <t>פ במג בדואי עק קהילתית</t>
  </si>
  <si>
    <t>פ במג בדאוי עב' קהילתית</t>
  </si>
  <si>
    <t>הפרשי שכר לעובדים</t>
  </si>
  <si>
    <t>פרוייקט נחשון</t>
  </si>
  <si>
    <t>שרת+מזכיר קריה 627042 75%</t>
  </si>
  <si>
    <t xml:space="preserve">ר. עמל-עובדי רשות-כולל 8.33 </t>
  </si>
  <si>
    <t>מ ממשלה אחרים</t>
  </si>
  <si>
    <t>הוצ' אחרות אשכול גנים</t>
  </si>
  <si>
    <t xml:space="preserve">ח מ גנים סייעות כיתתיות </t>
  </si>
  <si>
    <t>נוער</t>
  </si>
  <si>
    <t xml:space="preserve">סה"כ לפעולה 813290 - </t>
  </si>
  <si>
    <t>יועץ סיוע למהנדס</t>
  </si>
  <si>
    <t>ת לאומית נוער וצעיר מתנס</t>
  </si>
  <si>
    <t>מט"ל- מכז טיפול לנוער</t>
  </si>
  <si>
    <t>מט"ל- מרכז טיפול לנוער</t>
  </si>
  <si>
    <t xml:space="preserve"> 813210 -ביס אבו בכר א'-534</t>
  </si>
  <si>
    <t>813220 -ביס אבו בכר ב'-527</t>
  </si>
  <si>
    <t xml:space="preserve"> 813240 -ביס אלרסלה-549</t>
  </si>
  <si>
    <t xml:space="preserve"> 813230 -ביס גובראן-539</t>
  </si>
  <si>
    <t xml:space="preserve"> 813250 -ביס אלאנדלוס-801</t>
  </si>
  <si>
    <t xml:space="preserve"> 813290 -ביס אלאמל -409</t>
  </si>
  <si>
    <t xml:space="preserve">שכר כח אדם </t>
  </si>
  <si>
    <t>ביצוע עד  12/2016</t>
  </si>
  <si>
    <t>מ לפיתוח קיטנה גלאי 3-5</t>
  </si>
  <si>
    <t>בתיס יסודי פעולות שונות</t>
  </si>
  <si>
    <t>הוצאוצ חד פעמיות</t>
  </si>
  <si>
    <t>השתת מ תמיכה פסגה</t>
  </si>
  <si>
    <t>פ.במ.בדואי-ילד ונוער</t>
  </si>
  <si>
    <t>מ. לנפגעי תקיפה מינית</t>
  </si>
  <si>
    <t>כיסוי גרעון מצטבר</t>
  </si>
  <si>
    <t>השתתבתשיות בכבישים</t>
  </si>
  <si>
    <t>מ לפיתוח הנגב -קייטוות</t>
  </si>
  <si>
    <t>ת. לנפגעי תקיפה מינית</t>
  </si>
  <si>
    <t xml:space="preserve">שכד ודמי מפתח </t>
  </si>
  <si>
    <t>עד 12.16</t>
  </si>
  <si>
    <t>ביצוע עד 12.16</t>
  </si>
  <si>
    <t>ביצוע עד12.16</t>
  </si>
  <si>
    <t>ביצוע עד12/2016</t>
  </si>
  <si>
    <t>12/2016</t>
  </si>
  <si>
    <t>בטחון תזונתי</t>
  </si>
  <si>
    <t>מענק מותנה לשיטור קהילתי</t>
  </si>
  <si>
    <t>שיטור קהילתי ופיקוח מותנה</t>
  </si>
  <si>
    <t>תקבולים מהחז חברת ביטוח שנים קודמות</t>
  </si>
  <si>
    <t>השתת עבודות בתברואה</t>
  </si>
  <si>
    <t>שיפוץ מ.חינוך-מותנה</t>
  </si>
  <si>
    <t>עבודות תאורת רחובות-מותנה</t>
  </si>
  <si>
    <t>עבודות גינון-מותנה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</si>
</sst>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;[Red]\(#,##0\)"/>
    <numFmt numFmtId="165" formatCode="#,##0.0"/>
    <numFmt numFmtId="166" formatCode="0.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#,##0.000"/>
    <numFmt numFmtId="171" formatCode="0.E+00"/>
    <numFmt numFmtId="172" formatCode="0.0000"/>
    <numFmt numFmtId="173" formatCode="0.000"/>
    <numFmt numFmtId="174" formatCode="\(0%\)"/>
    <numFmt numFmtId="175" formatCode="#,##0_ ;\-#,##0\ "/>
    <numFmt numFmtId="176" formatCode="0.0%"/>
    <numFmt numFmtId="177" formatCode="#,##0.0;[Red]\(#,##0.0\)"/>
    <numFmt numFmtId="178" formatCode="0.00000"/>
    <numFmt numFmtId="179" formatCode="0.000000"/>
    <numFmt numFmtId="180" formatCode="0.0,"/>
    <numFmt numFmtId="181" formatCode="[$-40D]dddd\ dd\ mmmm\ yyyy"/>
    <numFmt numFmtId="182" formatCode="_ * #,##0.0_ ;_ * \-#,##0.0_ ;_ * &quot;-&quot;?_ ;_ @_ "/>
    <numFmt numFmtId="183" formatCode="#,##0.0;[Red]#,##0.0"/>
  </numFmts>
  <fonts count="119">
    <font>
      <sz val="10"/>
      <name val="David"/>
      <family val="0"/>
    </font>
    <font>
      <sz val="10"/>
      <name val="Arial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u val="single"/>
      <sz val="10"/>
      <name val="Arial Baltic"/>
      <family val="2"/>
    </font>
    <font>
      <sz val="14"/>
      <name val="Arial Baltic"/>
      <family val="2"/>
    </font>
    <font>
      <b/>
      <u val="single"/>
      <sz val="14"/>
      <name val="Arial Baltic"/>
      <family val="2"/>
    </font>
    <font>
      <u val="single"/>
      <sz val="10"/>
      <color indexed="12"/>
      <name val="David"/>
      <family val="2"/>
    </font>
    <font>
      <u val="single"/>
      <sz val="10"/>
      <color indexed="36"/>
      <name val="David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8"/>
      <name val="Arial Baltic"/>
      <family val="2"/>
    </font>
    <font>
      <b/>
      <sz val="12"/>
      <name val="Arial Baltic"/>
      <family val="2"/>
    </font>
    <font>
      <sz val="12"/>
      <name val="Arial Baltic"/>
      <family val="2"/>
    </font>
    <font>
      <sz val="12"/>
      <name val="David"/>
      <family val="2"/>
    </font>
    <font>
      <b/>
      <sz val="12"/>
      <color indexed="18"/>
      <name val="David"/>
      <family val="2"/>
    </font>
    <font>
      <sz val="12"/>
      <color indexed="17"/>
      <name val="David"/>
      <family val="2"/>
    </font>
    <font>
      <b/>
      <sz val="12"/>
      <color indexed="17"/>
      <name val="David"/>
      <family val="2"/>
    </font>
    <font>
      <b/>
      <u val="single"/>
      <sz val="14"/>
      <color indexed="18"/>
      <name val="David"/>
      <family val="2"/>
    </font>
    <font>
      <b/>
      <u val="single"/>
      <sz val="12"/>
      <color indexed="18"/>
      <name val="David"/>
      <family val="2"/>
    </font>
    <font>
      <b/>
      <sz val="14"/>
      <color indexed="18"/>
      <name val="David"/>
      <family val="2"/>
    </font>
    <font>
      <b/>
      <u val="single"/>
      <sz val="12"/>
      <name val="David"/>
      <family val="2"/>
    </font>
    <font>
      <b/>
      <u val="single"/>
      <sz val="12"/>
      <name val="Arial Baltic"/>
      <family val="2"/>
    </font>
    <font>
      <u val="single"/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b/>
      <sz val="22"/>
      <color indexed="60"/>
      <name val="David"/>
      <family val="2"/>
    </font>
    <font>
      <b/>
      <u val="single"/>
      <sz val="22"/>
      <color indexed="60"/>
      <name val="David"/>
      <family val="2"/>
    </font>
    <font>
      <b/>
      <u val="single"/>
      <sz val="18"/>
      <color indexed="62"/>
      <name val="David"/>
      <family val="2"/>
    </font>
    <font>
      <sz val="10"/>
      <color indexed="16"/>
      <name val="David"/>
      <family val="2"/>
    </font>
    <font>
      <b/>
      <u val="single"/>
      <sz val="14"/>
      <color indexed="10"/>
      <name val="David"/>
      <family val="2"/>
    </font>
    <font>
      <b/>
      <sz val="10"/>
      <color indexed="17"/>
      <name val="David"/>
      <family val="2"/>
    </font>
    <font>
      <sz val="10"/>
      <color indexed="17"/>
      <name val="David"/>
      <family val="2"/>
    </font>
    <font>
      <b/>
      <sz val="12"/>
      <color indexed="16"/>
      <name val="David"/>
      <family val="2"/>
    </font>
    <font>
      <b/>
      <sz val="10"/>
      <color indexed="16"/>
      <name val="David"/>
      <family val="2"/>
    </font>
    <font>
      <sz val="12"/>
      <color indexed="16"/>
      <name val="David"/>
      <family val="2"/>
    </font>
    <font>
      <b/>
      <sz val="22"/>
      <name val="David"/>
      <family val="2"/>
    </font>
    <font>
      <b/>
      <u val="single"/>
      <sz val="22"/>
      <name val="David"/>
      <family val="2"/>
    </font>
    <font>
      <b/>
      <u val="single"/>
      <sz val="14"/>
      <name val="David"/>
      <family val="2"/>
    </font>
    <font>
      <b/>
      <sz val="22"/>
      <name val="Arial Baltic"/>
      <family val="2"/>
    </font>
    <font>
      <b/>
      <u val="single"/>
      <sz val="22"/>
      <name val="Arial Baltic"/>
      <family val="2"/>
    </font>
    <font>
      <b/>
      <u val="single"/>
      <sz val="16"/>
      <name val="Arial Baltic"/>
      <family val="2"/>
    </font>
    <font>
      <b/>
      <u val="single"/>
      <sz val="16"/>
      <name val="Arial"/>
      <family val="2"/>
    </font>
    <font>
      <u val="single"/>
      <sz val="10"/>
      <name val="Arial Baltic"/>
      <family val="0"/>
    </font>
    <font>
      <b/>
      <sz val="11"/>
      <name val="David"/>
      <family val="2"/>
    </font>
    <font>
      <b/>
      <sz val="14"/>
      <name val="Arial Balt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b/>
      <sz val="12"/>
      <color indexed="8"/>
      <name val="David"/>
      <family val="2"/>
    </font>
    <font>
      <b/>
      <sz val="10"/>
      <color indexed="8"/>
      <name val="David"/>
      <family val="0"/>
    </font>
    <font>
      <b/>
      <sz val="10"/>
      <color indexed="12"/>
      <name val="David"/>
      <family val="0"/>
    </font>
    <font>
      <b/>
      <sz val="10"/>
      <color indexed="29"/>
      <name val="David"/>
      <family val="0"/>
    </font>
    <font>
      <b/>
      <sz val="10"/>
      <color indexed="19"/>
      <name val="David"/>
      <family val="0"/>
    </font>
    <font>
      <b/>
      <sz val="10"/>
      <color indexed="46"/>
      <name val="David"/>
      <family val="0"/>
    </font>
    <font>
      <b/>
      <sz val="10"/>
      <color indexed="49"/>
      <name val="David"/>
      <family val="0"/>
    </font>
    <font>
      <b/>
      <sz val="10"/>
      <color indexed="25"/>
      <name val="David"/>
      <family val="0"/>
    </font>
    <font>
      <b/>
      <u val="double"/>
      <sz val="17.75"/>
      <color indexed="16"/>
      <name val="David"/>
      <family val="0"/>
    </font>
    <font>
      <b/>
      <sz val="14"/>
      <color indexed="8"/>
      <name val="David"/>
      <family val="0"/>
    </font>
    <font>
      <sz val="20.5"/>
      <color indexed="8"/>
      <name val="David"/>
      <family val="0"/>
    </font>
    <font>
      <b/>
      <sz val="9.75"/>
      <color indexed="8"/>
      <name val="David"/>
      <family val="0"/>
    </font>
    <font>
      <b/>
      <sz val="9.75"/>
      <color indexed="12"/>
      <name val="David"/>
      <family val="0"/>
    </font>
    <font>
      <b/>
      <sz val="9.75"/>
      <color indexed="29"/>
      <name val="David"/>
      <family val="0"/>
    </font>
    <font>
      <b/>
      <sz val="9.75"/>
      <color indexed="51"/>
      <name val="David"/>
      <family val="0"/>
    </font>
    <font>
      <b/>
      <sz val="9.75"/>
      <color indexed="46"/>
      <name val="David"/>
      <family val="0"/>
    </font>
    <font>
      <b/>
      <sz val="9.75"/>
      <color indexed="17"/>
      <name val="David"/>
      <family val="0"/>
    </font>
    <font>
      <b/>
      <sz val="9.75"/>
      <color indexed="15"/>
      <name val="David"/>
      <family val="0"/>
    </font>
    <font>
      <b/>
      <sz val="9.75"/>
      <color indexed="25"/>
      <name val="David"/>
      <family val="0"/>
    </font>
    <font>
      <b/>
      <u val="double"/>
      <sz val="18.25"/>
      <color indexed="16"/>
      <name val="David"/>
      <family val="0"/>
    </font>
    <font>
      <sz val="14"/>
      <color indexed="8"/>
      <name val="David"/>
      <family val="0"/>
    </font>
    <font>
      <sz val="22"/>
      <color indexed="8"/>
      <name val="David"/>
      <family val="0"/>
    </font>
    <font>
      <b/>
      <sz val="8"/>
      <color indexed="15"/>
      <name val="David"/>
      <family val="0"/>
    </font>
    <font>
      <b/>
      <sz val="8"/>
      <color indexed="46"/>
      <name val="David"/>
      <family val="0"/>
    </font>
    <font>
      <b/>
      <sz val="8"/>
      <color indexed="29"/>
      <name val="David"/>
      <family val="0"/>
    </font>
    <font>
      <b/>
      <sz val="8"/>
      <color indexed="57"/>
      <name val="David"/>
      <family val="0"/>
    </font>
    <font>
      <b/>
      <sz val="8"/>
      <color indexed="51"/>
      <name val="David"/>
      <family val="0"/>
    </font>
    <font>
      <b/>
      <sz val="8"/>
      <color indexed="25"/>
      <name val="David"/>
      <family val="0"/>
    </font>
    <font>
      <b/>
      <sz val="8"/>
      <color indexed="48"/>
      <name val="David"/>
      <family val="0"/>
    </font>
    <font>
      <b/>
      <u val="double"/>
      <sz val="14"/>
      <color indexed="16"/>
      <name val="David"/>
      <family val="0"/>
    </font>
    <font>
      <sz val="22.25"/>
      <color indexed="8"/>
      <name val="David"/>
      <family val="0"/>
    </font>
    <font>
      <sz val="23.5"/>
      <color indexed="8"/>
      <name val="David"/>
      <family val="0"/>
    </font>
    <font>
      <b/>
      <sz val="11"/>
      <color indexed="8"/>
      <name val="David"/>
      <family val="0"/>
    </font>
    <font>
      <b/>
      <u val="double"/>
      <sz val="14.25"/>
      <color indexed="16"/>
      <name val="David"/>
      <family val="0"/>
    </font>
    <font>
      <sz val="18.75"/>
      <color indexed="8"/>
      <name val="Davi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right"/>
      <protection/>
    </xf>
    <xf numFmtId="9" fontId="0" fillId="0" borderId="0" applyFont="0" applyFill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102" fillId="27" borderId="3" applyNumberFormat="0" applyAlignment="0" applyProtection="0"/>
    <xf numFmtId="0" fontId="103" fillId="28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0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0" fillId="29" borderId="0" applyNumberFormat="0" applyBorder="0" applyAlignment="0" applyProtection="0"/>
    <xf numFmtId="0" fontId="111" fillId="0" borderId="7" applyNumberFormat="0" applyFill="0" applyAlignment="0" applyProtection="0"/>
    <xf numFmtId="0" fontId="112" fillId="27" borderId="8" applyNumberFormat="0" applyAlignment="0" applyProtection="0"/>
    <xf numFmtId="41" fontId="0" fillId="0" borderId="0" applyFont="0" applyFill="0" applyBorder="0" applyAlignment="0" applyProtection="0"/>
    <xf numFmtId="0" fontId="113" fillId="30" borderId="3" applyNumberFormat="0" applyAlignment="0" applyProtection="0"/>
    <xf numFmtId="0" fontId="114" fillId="31" borderId="0" applyNumberFormat="0" applyBorder="0" applyAlignment="0" applyProtection="0"/>
    <xf numFmtId="0" fontId="115" fillId="32" borderId="9" applyNumberFormat="0" applyAlignment="0" applyProtection="0"/>
    <xf numFmtId="0" fontId="116" fillId="0" borderId="10" applyNumberFormat="0" applyFill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35" applyFont="1" applyFill="1" applyBorder="1" applyAlignment="1">
      <alignment horizontal="center" readingOrder="2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35" applyFont="1" applyBorder="1" applyAlignment="1">
      <alignment horizontal="center" readingOrder="2"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readingOrder="2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49" fontId="3" fillId="0" borderId="11" xfId="35" applyNumberFormat="1" applyFont="1" applyBorder="1" applyAlignment="1">
      <alignment horizontal="center" readingOrder="2"/>
      <protection/>
    </xf>
    <xf numFmtId="49" fontId="3" fillId="0" borderId="12" xfId="35" applyNumberFormat="1" applyFont="1" applyBorder="1" applyAlignment="1">
      <alignment horizontal="center" readingOrder="2"/>
      <protection/>
    </xf>
    <xf numFmtId="49" fontId="2" fillId="0" borderId="0" xfId="0" applyNumberFormat="1" applyFont="1" applyAlignment="1">
      <alignment/>
    </xf>
    <xf numFmtId="49" fontId="3" fillId="0" borderId="13" xfId="35" applyNumberFormat="1" applyFont="1" applyBorder="1" applyAlignment="1">
      <alignment horizontal="center" readingOrder="2"/>
      <protection/>
    </xf>
    <xf numFmtId="49" fontId="3" fillId="0" borderId="14" xfId="35" applyNumberFormat="1" applyFont="1" applyBorder="1" applyAlignment="1">
      <alignment horizontal="center" readingOrder="2"/>
      <protection/>
    </xf>
    <xf numFmtId="49" fontId="3" fillId="0" borderId="15" xfId="35" applyNumberFormat="1" applyFont="1" applyBorder="1" applyAlignment="1">
      <alignment horizontal="center" readingOrder="2"/>
      <protection/>
    </xf>
    <xf numFmtId="49" fontId="3" fillId="0" borderId="16" xfId="35" applyNumberFormat="1" applyFont="1" applyBorder="1" applyAlignment="1">
      <alignment horizontal="center" readingOrder="2"/>
      <protection/>
    </xf>
    <xf numFmtId="49" fontId="3" fillId="0" borderId="17" xfId="35" applyNumberFormat="1" applyFont="1" applyBorder="1" applyAlignment="1">
      <alignment horizontal="center" readingOrder="2"/>
      <protection/>
    </xf>
    <xf numFmtId="49" fontId="3" fillId="0" borderId="18" xfId="35" applyNumberFormat="1" applyFont="1" applyBorder="1" applyAlignment="1">
      <alignment horizontal="center" readingOrder="2"/>
      <protection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 readingOrder="2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35" applyNumberFormat="1" applyFont="1" applyFill="1" applyBorder="1" applyAlignment="1">
      <alignment horizontal="center" readingOrder="2"/>
      <protection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readingOrder="2"/>
    </xf>
    <xf numFmtId="49" fontId="3" fillId="0" borderId="0" xfId="35" applyNumberFormat="1" applyFont="1" applyBorder="1" applyAlignment="1">
      <alignment horizontal="center" readingOrder="2"/>
      <protection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21" xfId="0" applyFont="1" applyBorder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5" fillId="0" borderId="0" xfId="0" applyFont="1" applyAlignment="1">
      <alignment/>
    </xf>
    <xf numFmtId="9" fontId="0" fillId="0" borderId="0" xfId="36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1" fontId="25" fillId="0" borderId="23" xfId="36" applyNumberFormat="1" applyFont="1" applyBorder="1" applyAlignment="1">
      <alignment horizontal="center"/>
    </xf>
    <xf numFmtId="0" fontId="0" fillId="0" borderId="23" xfId="0" applyBorder="1" applyAlignment="1">
      <alignment/>
    </xf>
    <xf numFmtId="9" fontId="0" fillId="0" borderId="23" xfId="36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right"/>
    </xf>
    <xf numFmtId="0" fontId="30" fillId="0" borderId="0" xfId="0" applyFont="1" applyAlignment="1">
      <alignment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/>
    </xf>
    <xf numFmtId="9" fontId="25" fillId="0" borderId="24" xfId="36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26" fillId="0" borderId="0" xfId="0" applyFont="1" applyAlignment="1">
      <alignment/>
    </xf>
    <xf numFmtId="3" fontId="15" fillId="0" borderId="0" xfId="0" applyNumberFormat="1" applyFont="1" applyAlignment="1">
      <alignment/>
    </xf>
    <xf numFmtId="9" fontId="15" fillId="0" borderId="0" xfId="36" applyFont="1" applyAlignment="1">
      <alignment wrapText="1"/>
    </xf>
    <xf numFmtId="9" fontId="26" fillId="0" borderId="1" xfId="36" applyFont="1" applyBorder="1" applyAlignment="1">
      <alignment horizontal="center" wrapText="1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7" fillId="0" borderId="1" xfId="0" applyFont="1" applyBorder="1" applyAlignment="1">
      <alignment/>
    </xf>
    <xf numFmtId="9" fontId="15" fillId="0" borderId="1" xfId="36" applyFont="1" applyBorder="1" applyAlignment="1">
      <alignment wrapText="1"/>
    </xf>
    <xf numFmtId="3" fontId="17" fillId="0" borderId="1" xfId="0" applyNumberFormat="1" applyFont="1" applyBorder="1" applyAlignment="1">
      <alignment/>
    </xf>
    <xf numFmtId="9" fontId="15" fillId="0" borderId="1" xfId="36" applyFont="1" applyBorder="1" applyAlignment="1">
      <alignment horizontal="right" wrapText="1"/>
    </xf>
    <xf numFmtId="9" fontId="26" fillId="0" borderId="1" xfId="36" applyFont="1" applyBorder="1" applyAlignment="1">
      <alignment horizontal="right" wrapText="1"/>
    </xf>
    <xf numFmtId="3" fontId="18" fillId="0" borderId="1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3" fontId="26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readingOrder="2"/>
    </xf>
    <xf numFmtId="0" fontId="4" fillId="0" borderId="1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" xfId="0" applyFont="1" applyBorder="1" applyAlignment="1">
      <alignment/>
    </xf>
    <xf numFmtId="177" fontId="2" fillId="0" borderId="0" xfId="0" applyNumberFormat="1" applyFont="1" applyBorder="1" applyAlignment="1">
      <alignment/>
    </xf>
    <xf numFmtId="49" fontId="6" fillId="0" borderId="13" xfId="35" applyNumberFormat="1" applyFont="1" applyBorder="1" applyAlignment="1">
      <alignment horizontal="right" readingOrder="2"/>
      <protection/>
    </xf>
    <xf numFmtId="0" fontId="2" fillId="0" borderId="1" xfId="0" applyFont="1" applyBorder="1" applyAlignment="1">
      <alignment horizontal="right" readingOrder="2"/>
    </xf>
    <xf numFmtId="165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35" applyNumberFormat="1" applyFont="1" applyBorder="1" applyAlignment="1">
      <alignment horizontal="right" readingOrder="2"/>
      <protection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35" applyNumberFormat="1" applyFont="1" applyBorder="1" applyAlignment="1">
      <alignment horizontal="center" readingOrder="2"/>
      <protection/>
    </xf>
    <xf numFmtId="49" fontId="2" fillId="0" borderId="1" xfId="35" applyNumberFormat="1" applyFont="1" applyBorder="1" applyAlignment="1">
      <alignment horizontal="center" readingOrder="2"/>
      <protection/>
    </xf>
    <xf numFmtId="49" fontId="2" fillId="0" borderId="1" xfId="35" applyNumberFormat="1" applyFont="1" applyBorder="1" applyAlignment="1">
      <alignment horizontal="right" readingOrder="2"/>
      <protection/>
    </xf>
    <xf numFmtId="165" fontId="2" fillId="0" borderId="1" xfId="3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8" fillId="0" borderId="25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65" fontId="2" fillId="0" borderId="25" xfId="0" applyNumberFormat="1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9" fontId="0" fillId="0" borderId="27" xfId="36" applyFont="1" applyBorder="1" applyAlignment="1">
      <alignment/>
    </xf>
    <xf numFmtId="9" fontId="25" fillId="0" borderId="28" xfId="36" applyFont="1" applyBorder="1" applyAlignment="1">
      <alignment/>
    </xf>
    <xf numFmtId="0" fontId="33" fillId="0" borderId="0" xfId="0" applyFont="1" applyAlignment="1">
      <alignment/>
    </xf>
    <xf numFmtId="0" fontId="32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0" fillId="0" borderId="23" xfId="0" applyFont="1" applyBorder="1" applyAlignment="1">
      <alignment/>
    </xf>
    <xf numFmtId="3" fontId="30" fillId="0" borderId="23" xfId="0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1" xfId="0" applyFont="1" applyBorder="1" applyAlignment="1">
      <alignment horizontal="center"/>
    </xf>
    <xf numFmtId="0" fontId="36" fillId="0" borderId="1" xfId="0" applyFont="1" applyBorder="1" applyAlignment="1">
      <alignment/>
    </xf>
    <xf numFmtId="3" fontId="36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165" fontId="2" fillId="0" borderId="2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34" fillId="0" borderId="25" xfId="0" applyNumberFormat="1" applyFont="1" applyBorder="1" applyAlignment="1">
      <alignment/>
    </xf>
    <xf numFmtId="0" fontId="36" fillId="0" borderId="25" xfId="0" applyFont="1" applyBorder="1" applyAlignment="1">
      <alignment/>
    </xf>
    <xf numFmtId="3" fontId="36" fillId="0" borderId="25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0" fontId="25" fillId="0" borderId="21" xfId="0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6" fillId="0" borderId="1" xfId="0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/>
    </xf>
    <xf numFmtId="2" fontId="26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25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 readingOrder="2"/>
    </xf>
    <xf numFmtId="165" fontId="3" fillId="0" borderId="0" xfId="0" applyNumberFormat="1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 readingOrder="2"/>
    </xf>
    <xf numFmtId="49" fontId="3" fillId="0" borderId="16" xfId="35" applyNumberFormat="1" applyFont="1" applyBorder="1" applyAlignment="1">
      <alignment horizontal="center" readingOrder="2"/>
      <protection/>
    </xf>
    <xf numFmtId="49" fontId="3" fillId="0" borderId="15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2" fontId="13" fillId="0" borderId="0" xfId="0" applyNumberFormat="1" applyFont="1" applyBorder="1" applyAlignment="1">
      <alignment/>
    </xf>
    <xf numFmtId="49" fontId="3" fillId="0" borderId="13" xfId="35" applyNumberFormat="1" applyFont="1" applyBorder="1" applyAlignment="1" applyProtection="1">
      <alignment horizontal="center" readingOrder="2"/>
      <protection locked="0"/>
    </xf>
    <xf numFmtId="0" fontId="4" fillId="0" borderId="0" xfId="0" applyFont="1" applyBorder="1" applyAlignment="1">
      <alignment horizontal="center"/>
    </xf>
    <xf numFmtId="165" fontId="2" fillId="0" borderId="1" xfId="33" applyNumberFormat="1" applyFont="1" applyBorder="1" applyAlignment="1">
      <alignment/>
    </xf>
    <xf numFmtId="0" fontId="3" fillId="0" borderId="1" xfId="0" applyFont="1" applyBorder="1" applyAlignment="1">
      <alignment horizontal="right" readingOrder="2"/>
    </xf>
    <xf numFmtId="166" fontId="3" fillId="0" borderId="1" xfId="0" applyNumberFormat="1" applyFont="1" applyBorder="1" applyAlignment="1">
      <alignment/>
    </xf>
    <xf numFmtId="49" fontId="4" fillId="0" borderId="22" xfId="35" applyNumberFormat="1" applyFont="1" applyBorder="1" applyAlignment="1">
      <alignment horizontal="center" readingOrder="2"/>
      <protection/>
    </xf>
    <xf numFmtId="165" fontId="3" fillId="0" borderId="0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35" applyNumberFormat="1" applyFont="1" applyBorder="1">
      <alignment horizontal="right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19" xfId="0" applyNumberFormat="1" applyFont="1" applyBorder="1" applyAlignment="1">
      <alignment/>
    </xf>
    <xf numFmtId="49" fontId="4" fillId="0" borderId="0" xfId="0" applyNumberFormat="1" applyFont="1" applyAlignment="1">
      <alignment horizontal="right" readingOrder="2"/>
    </xf>
    <xf numFmtId="165" fontId="2" fillId="0" borderId="2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2" fontId="6" fillId="0" borderId="0" xfId="0" applyNumberFormat="1" applyFont="1" applyAlignment="1">
      <alignment horizontal="right" readingOrder="2"/>
    </xf>
    <xf numFmtId="2" fontId="13" fillId="0" borderId="22" xfId="0" applyNumberFormat="1" applyFont="1" applyBorder="1" applyAlignment="1">
      <alignment/>
    </xf>
    <xf numFmtId="2" fontId="3" fillId="0" borderId="0" xfId="35" applyNumberFormat="1" applyFont="1" applyBorder="1" applyAlignment="1">
      <alignment horizontal="center" readingOrder="2"/>
      <protection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2" fillId="0" borderId="2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2" fontId="3" fillId="0" borderId="22" xfId="35" applyNumberFormat="1" applyFont="1" applyBorder="1" applyAlignment="1">
      <alignment horizontal="center" readingOrder="2"/>
      <protection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3" fillId="0" borderId="0" xfId="35" applyNumberFormat="1" applyFont="1" applyBorder="1" applyAlignment="1">
      <alignment horizontal="center" readingOrder="2"/>
      <protection/>
    </xf>
    <xf numFmtId="2" fontId="2" fillId="0" borderId="0" xfId="0" applyNumberFormat="1" applyFont="1" applyAlignment="1">
      <alignment horizontal="right"/>
    </xf>
    <xf numFmtId="2" fontId="2" fillId="0" borderId="20" xfId="0" applyNumberFormat="1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0" fontId="44" fillId="0" borderId="1" xfId="0" applyFont="1" applyBorder="1" applyAlignment="1">
      <alignment horizontal="right" readingOrder="2"/>
    </xf>
    <xf numFmtId="0" fontId="44" fillId="0" borderId="1" xfId="0" applyFont="1" applyBorder="1" applyAlignment="1">
      <alignment horizontal="right"/>
    </xf>
    <xf numFmtId="165" fontId="44" fillId="0" borderId="25" xfId="0" applyNumberFormat="1" applyFont="1" applyBorder="1" applyAlignment="1">
      <alignment/>
    </xf>
    <xf numFmtId="0" fontId="44" fillId="0" borderId="0" xfId="0" applyFont="1" applyAlignment="1">
      <alignment/>
    </xf>
    <xf numFmtId="2" fontId="3" fillId="0" borderId="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wrapText="1" readingOrder="2"/>
    </xf>
    <xf numFmtId="0" fontId="5" fillId="0" borderId="1" xfId="0" applyFont="1" applyBorder="1" applyAlignment="1">
      <alignment/>
    </xf>
    <xf numFmtId="0" fontId="4" fillId="0" borderId="22" xfId="0" applyFont="1" applyBorder="1" applyAlignment="1">
      <alignment/>
    </xf>
    <xf numFmtId="165" fontId="2" fillId="0" borderId="3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20" xfId="0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44" fillId="0" borderId="1" xfId="0" applyFont="1" applyBorder="1" applyAlignment="1">
      <alignment/>
    </xf>
    <xf numFmtId="0" fontId="4" fillId="0" borderId="22" xfId="0" applyFont="1" applyBorder="1" applyAlignment="1">
      <alignment horizontal="right" readingOrder="2"/>
    </xf>
    <xf numFmtId="0" fontId="4" fillId="0" borderId="22" xfId="0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6" fillId="0" borderId="29" xfId="0" applyFont="1" applyBorder="1" applyAlignment="1">
      <alignment horizontal="right" readingOrder="2"/>
    </xf>
    <xf numFmtId="0" fontId="6" fillId="0" borderId="19" xfId="0" applyFont="1" applyBorder="1" applyAlignment="1">
      <alignment horizontal="right" readingOrder="2"/>
    </xf>
    <xf numFmtId="0" fontId="6" fillId="0" borderId="19" xfId="0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3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 readingOrder="2"/>
    </xf>
    <xf numFmtId="49" fontId="3" fillId="0" borderId="1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readingOrder="2"/>
    </xf>
    <xf numFmtId="165" fontId="3" fillId="0" borderId="35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 readingOrder="2"/>
    </xf>
    <xf numFmtId="49" fontId="3" fillId="0" borderId="40" xfId="0" applyNumberFormat="1" applyFont="1" applyBorder="1" applyAlignment="1">
      <alignment horizontal="center" wrapText="1" readingOrder="2"/>
    </xf>
    <xf numFmtId="49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 wrapText="1" readingOrder="2"/>
    </xf>
    <xf numFmtId="166" fontId="4" fillId="0" borderId="1" xfId="0" applyNumberFormat="1" applyFont="1" applyBorder="1" applyAlignment="1">
      <alignment/>
    </xf>
    <xf numFmtId="168" fontId="2" fillId="0" borderId="1" xfId="33" applyNumberFormat="1" applyFont="1" applyBorder="1" applyAlignment="1">
      <alignment/>
    </xf>
    <xf numFmtId="168" fontId="3" fillId="0" borderId="1" xfId="33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166" fontId="2" fillId="33" borderId="1" xfId="0" applyNumberFormat="1" applyFont="1" applyFill="1" applyBorder="1" applyAlignment="1">
      <alignment/>
    </xf>
    <xf numFmtId="166" fontId="1" fillId="33" borderId="1" xfId="0" applyNumberFormat="1" applyFont="1" applyFill="1" applyBorder="1" applyAlignment="1">
      <alignment/>
    </xf>
    <xf numFmtId="168" fontId="2" fillId="0" borderId="1" xfId="33" applyNumberFormat="1" applyFont="1" applyFill="1" applyBorder="1" applyAlignment="1">
      <alignment/>
    </xf>
    <xf numFmtId="168" fontId="3" fillId="0" borderId="13" xfId="33" applyNumberFormat="1" applyFont="1" applyBorder="1" applyAlignment="1">
      <alignment horizontal="center"/>
    </xf>
    <xf numFmtId="168" fontId="6" fillId="0" borderId="0" xfId="33" applyNumberFormat="1" applyFont="1" applyAlignment="1">
      <alignment/>
    </xf>
    <xf numFmtId="168" fontId="4" fillId="0" borderId="0" xfId="33" applyNumberFormat="1" applyFont="1" applyAlignment="1">
      <alignment/>
    </xf>
    <xf numFmtId="168" fontId="2" fillId="0" borderId="0" xfId="33" applyNumberFormat="1" applyFont="1" applyAlignment="1">
      <alignment/>
    </xf>
    <xf numFmtId="168" fontId="2" fillId="0" borderId="0" xfId="33" applyNumberFormat="1" applyFont="1" applyBorder="1" applyAlignment="1">
      <alignment/>
    </xf>
    <xf numFmtId="49" fontId="3" fillId="0" borderId="15" xfId="33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5" fontId="2" fillId="34" borderId="1" xfId="0" applyNumberFormat="1" applyFont="1" applyFill="1" applyBorder="1" applyAlignment="1">
      <alignment/>
    </xf>
    <xf numFmtId="165" fontId="2" fillId="34" borderId="25" xfId="0" applyNumberFormat="1" applyFont="1" applyFill="1" applyBorder="1" applyAlignment="1">
      <alignment/>
    </xf>
    <xf numFmtId="0" fontId="2" fillId="34" borderId="1" xfId="0" applyFont="1" applyFill="1" applyBorder="1" applyAlignment="1">
      <alignment/>
    </xf>
    <xf numFmtId="166" fontId="2" fillId="34" borderId="1" xfId="0" applyNumberFormat="1" applyFont="1" applyFill="1" applyBorder="1" applyAlignment="1">
      <alignment horizontal="right"/>
    </xf>
    <xf numFmtId="173" fontId="2" fillId="34" borderId="1" xfId="0" applyNumberFormat="1" applyFont="1" applyFill="1" applyBorder="1" applyAlignment="1">
      <alignment horizontal="right"/>
    </xf>
    <xf numFmtId="2" fontId="2" fillId="34" borderId="1" xfId="0" applyNumberFormat="1" applyFont="1" applyFill="1" applyBorder="1" applyAlignment="1">
      <alignment horizontal="right"/>
    </xf>
    <xf numFmtId="165" fontId="2" fillId="35" borderId="25" xfId="0" applyNumberFormat="1" applyFont="1" applyFill="1" applyBorder="1" applyAlignment="1">
      <alignment/>
    </xf>
    <xf numFmtId="166" fontId="2" fillId="35" borderId="1" xfId="0" applyNumberFormat="1" applyFont="1" applyFill="1" applyBorder="1" applyAlignment="1">
      <alignment/>
    </xf>
    <xf numFmtId="166" fontId="2" fillId="34" borderId="1" xfId="0" applyNumberFormat="1" applyFont="1" applyFill="1" applyBorder="1" applyAlignment="1">
      <alignment/>
    </xf>
    <xf numFmtId="165" fontId="2" fillId="34" borderId="1" xfId="0" applyNumberFormat="1" applyFont="1" applyFill="1" applyBorder="1" applyAlignment="1">
      <alignment/>
    </xf>
    <xf numFmtId="2" fontId="2" fillId="34" borderId="1" xfId="0" applyNumberFormat="1" applyFont="1" applyFill="1" applyBorder="1" applyAlignment="1">
      <alignment/>
    </xf>
    <xf numFmtId="168" fontId="2" fillId="34" borderId="1" xfId="33" applyNumberFormat="1" applyFont="1" applyFill="1" applyBorder="1" applyAlignment="1">
      <alignment/>
    </xf>
    <xf numFmtId="165" fontId="2" fillId="35" borderId="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166" fontId="2" fillId="0" borderId="33" xfId="0" applyNumberFormat="1" applyFont="1" applyBorder="1" applyAlignment="1">
      <alignment/>
    </xf>
    <xf numFmtId="0" fontId="1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45" fillId="0" borderId="0" xfId="0" applyNumberFormat="1" applyFont="1" applyBorder="1" applyAlignment="1">
      <alignment horizontal="center" wrapText="1"/>
    </xf>
    <xf numFmtId="3" fontId="2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5" fontId="2" fillId="35" borderId="1" xfId="0" applyNumberFormat="1" applyFont="1" applyFill="1" applyBorder="1" applyAlignment="1">
      <alignment/>
    </xf>
    <xf numFmtId="177" fontId="2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3" fontId="117" fillId="0" borderId="1" xfId="0" applyNumberFormat="1" applyFont="1" applyBorder="1" applyAlignment="1">
      <alignment/>
    </xf>
    <xf numFmtId="3" fontId="118" fillId="0" borderId="1" xfId="0" applyNumberFormat="1" applyFont="1" applyBorder="1" applyAlignment="1">
      <alignment/>
    </xf>
    <xf numFmtId="49" fontId="2" fillId="0" borderId="1" xfId="35" applyNumberFormat="1" applyFont="1" applyBorder="1" applyAlignment="1">
      <alignment horizontal="right" readingOrder="1"/>
      <protection/>
    </xf>
    <xf numFmtId="49" fontId="2" fillId="0" borderId="1" xfId="35" applyNumberFormat="1" applyFont="1" applyFill="1" applyBorder="1" applyAlignment="1">
      <alignment horizontal="center" readingOrder="1"/>
      <protection/>
    </xf>
    <xf numFmtId="49" fontId="2" fillId="0" borderId="1" xfId="0" applyNumberFormat="1" applyFont="1" applyBorder="1" applyAlignment="1">
      <alignment horizontal="center" readingOrder="1"/>
    </xf>
    <xf numFmtId="0" fontId="2" fillId="0" borderId="1" xfId="0" applyFont="1" applyBorder="1" applyAlignment="1">
      <alignment readingOrder="1"/>
    </xf>
    <xf numFmtId="0" fontId="4" fillId="0" borderId="1" xfId="0" applyFont="1" applyBorder="1" applyAlignment="1">
      <alignment horizontal="right" readingOrder="1"/>
    </xf>
    <xf numFmtId="0" fontId="3" fillId="0" borderId="1" xfId="0" applyFont="1" applyBorder="1" applyAlignment="1">
      <alignment readingOrder="1"/>
    </xf>
    <xf numFmtId="1" fontId="2" fillId="0" borderId="1" xfId="0" applyNumberFormat="1" applyFont="1" applyBorder="1" applyAlignment="1">
      <alignment horizontal="right" readingOrder="1"/>
    </xf>
    <xf numFmtId="0" fontId="2" fillId="0" borderId="1" xfId="0" applyFont="1" applyBorder="1" applyAlignment="1">
      <alignment horizontal="right" readingOrder="1"/>
    </xf>
    <xf numFmtId="0" fontId="3" fillId="0" borderId="1" xfId="0" applyFont="1" applyBorder="1" applyAlignment="1">
      <alignment horizontal="right" readingOrder="1"/>
    </xf>
    <xf numFmtId="0" fontId="2" fillId="0" borderId="22" xfId="0" applyFont="1" applyBorder="1" applyAlignment="1">
      <alignment readingOrder="1"/>
    </xf>
    <xf numFmtId="0" fontId="1" fillId="0" borderId="1" xfId="0" applyFont="1" applyBorder="1" applyAlignment="1">
      <alignment readingOrder="1"/>
    </xf>
    <xf numFmtId="49" fontId="2" fillId="0" borderId="1" xfId="35" applyNumberFormat="1" applyFont="1" applyBorder="1" applyAlignment="1">
      <alignment horizontal="right" readingOrder="1"/>
      <protection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right" readingOrder="2"/>
    </xf>
    <xf numFmtId="2" fontId="2" fillId="0" borderId="0" xfId="0" applyNumberFormat="1" applyFont="1" applyBorder="1" applyAlignment="1">
      <alignment horizontal="right"/>
    </xf>
    <xf numFmtId="3" fontId="117" fillId="35" borderId="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166" fontId="2" fillId="0" borderId="22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 readingOrder="1"/>
    </xf>
    <xf numFmtId="49" fontId="3" fillId="0" borderId="13" xfId="0" applyNumberFormat="1" applyFont="1" applyBorder="1" applyAlignment="1">
      <alignment horizontal="center" wrapText="1" readingOrder="2"/>
    </xf>
    <xf numFmtId="49" fontId="3" fillId="0" borderId="21" xfId="0" applyNumberFormat="1" applyFont="1" applyBorder="1" applyAlignment="1">
      <alignment horizontal="center" wrapText="1" readingOrder="2"/>
    </xf>
    <xf numFmtId="49" fontId="3" fillId="0" borderId="13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 readingOrder="2"/>
    </xf>
    <xf numFmtId="49" fontId="3" fillId="0" borderId="1" xfId="35" applyNumberFormat="1" applyFont="1" applyBorder="1" applyAlignment="1">
      <alignment horizontal="center" readingOrder="2"/>
      <protection/>
    </xf>
    <xf numFmtId="49" fontId="3" fillId="0" borderId="1" xfId="0" applyNumberFormat="1" applyFont="1" applyBorder="1" applyAlignment="1">
      <alignment horizontal="center" wrapText="1" readingOrder="2"/>
    </xf>
    <xf numFmtId="49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165" fontId="3" fillId="0" borderId="43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0" fontId="3" fillId="0" borderId="42" xfId="0" applyFont="1" applyBorder="1" applyAlignment="1">
      <alignment/>
    </xf>
    <xf numFmtId="165" fontId="2" fillId="0" borderId="43" xfId="33" applyNumberFormat="1" applyFont="1" applyBorder="1" applyAlignment="1">
      <alignment/>
    </xf>
    <xf numFmtId="165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3" xfId="0" applyFont="1" applyBorder="1" applyAlignment="1">
      <alignment/>
    </xf>
    <xf numFmtId="49" fontId="4" fillId="0" borderId="1" xfId="35" applyNumberFormat="1" applyFont="1" applyBorder="1" applyAlignment="1">
      <alignment horizontal="center" readingOrder="2"/>
      <protection/>
    </xf>
    <xf numFmtId="0" fontId="6" fillId="0" borderId="1" xfId="0" applyFont="1" applyBorder="1" applyAlignment="1">
      <alignment horizontal="right" readingOrder="2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/>
    </xf>
    <xf numFmtId="177" fontId="2" fillId="0" borderId="4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2" fillId="0" borderId="43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49" fontId="3" fillId="0" borderId="1" xfId="35" applyNumberFormat="1" applyFont="1" applyBorder="1" applyAlignment="1" applyProtection="1">
      <alignment horizontal="center" readingOrder="2"/>
      <protection locked="0"/>
    </xf>
    <xf numFmtId="0" fontId="2" fillId="0" borderId="1" xfId="0" applyFont="1" applyBorder="1" applyAlignment="1">
      <alignment readingOrder="1"/>
    </xf>
    <xf numFmtId="49" fontId="44" fillId="0" borderId="1" xfId="35" applyNumberFormat="1" applyFont="1" applyBorder="1" applyAlignment="1">
      <alignment horizontal="center" readingOrder="2"/>
      <protection/>
    </xf>
    <xf numFmtId="49" fontId="2" fillId="0" borderId="22" xfId="35" applyNumberFormat="1" applyFont="1" applyBorder="1" applyAlignment="1">
      <alignment horizontal="center" readingOrder="2"/>
      <protection/>
    </xf>
    <xf numFmtId="49" fontId="2" fillId="0" borderId="1" xfId="35" applyNumberFormat="1" applyFont="1" applyBorder="1" applyAlignment="1">
      <alignment horizontal="center" readingOrder="2"/>
      <protection/>
    </xf>
    <xf numFmtId="3" fontId="117" fillId="0" borderId="1" xfId="0" applyNumberFormat="1" applyFont="1" applyBorder="1" applyAlignment="1">
      <alignment/>
    </xf>
    <xf numFmtId="2" fontId="44" fillId="0" borderId="1" xfId="0" applyNumberFormat="1" applyFont="1" applyBorder="1" applyAlignment="1">
      <alignment horizontal="right"/>
    </xf>
    <xf numFmtId="165" fontId="44" fillId="0" borderId="1" xfId="0" applyNumberFormat="1" applyFont="1" applyBorder="1" applyAlignment="1">
      <alignment/>
    </xf>
    <xf numFmtId="165" fontId="44" fillId="34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readingOrder="1"/>
    </xf>
    <xf numFmtId="0" fontId="2" fillId="35" borderId="1" xfId="0" applyFont="1" applyFill="1" applyBorder="1" applyAlignment="1">
      <alignment horizontal="right" readingOrder="1"/>
    </xf>
    <xf numFmtId="0" fontId="2" fillId="0" borderId="1" xfId="0" applyFont="1" applyBorder="1" applyAlignment="1">
      <alignment horizontal="right" readingOrder="2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9" fontId="26" fillId="0" borderId="1" xfId="36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45" fillId="0" borderId="17" xfId="0" applyNumberFormat="1" applyFont="1" applyBorder="1" applyAlignment="1">
      <alignment horizontal="center" wrapText="1"/>
    </xf>
    <xf numFmtId="0" fontId="45" fillId="0" borderId="33" xfId="0" applyNumberFormat="1" applyFont="1" applyBorder="1" applyAlignment="1">
      <alignment horizontal="center" wrapText="1"/>
    </xf>
    <xf numFmtId="0" fontId="45" fillId="0" borderId="1" xfId="0" applyNumberFormat="1" applyFont="1" applyBorder="1" applyAlignment="1">
      <alignment horizontal="center" wrapText="1"/>
    </xf>
    <xf numFmtId="3" fontId="41" fillId="0" borderId="0" xfId="35" applyFont="1" applyBorder="1" applyAlignment="1">
      <alignment horizontal="center" readingOrder="2"/>
      <protection/>
    </xf>
    <xf numFmtId="3" fontId="42" fillId="0" borderId="0" xfId="35" applyFont="1" applyBorder="1" applyAlignment="1">
      <alignment horizontal="center" readingOrder="2"/>
      <protection/>
    </xf>
    <xf numFmtId="0" fontId="40" fillId="0" borderId="0" xfId="0" applyFont="1" applyBorder="1" applyAlignment="1">
      <alignment horizontal="center"/>
    </xf>
    <xf numFmtId="49" fontId="3" fillId="0" borderId="46" xfId="35" applyNumberFormat="1" applyFont="1" applyBorder="1" applyAlignment="1">
      <alignment horizontal="center" readingOrder="2"/>
      <protection/>
    </xf>
    <xf numFmtId="49" fontId="3" fillId="0" borderId="47" xfId="35" applyNumberFormat="1" applyFont="1" applyBorder="1" applyAlignment="1">
      <alignment horizontal="center" readingOrder="2"/>
      <protection/>
    </xf>
    <xf numFmtId="2" fontId="3" fillId="0" borderId="48" xfId="35" applyNumberFormat="1" applyFont="1" applyBorder="1" applyAlignment="1">
      <alignment horizontal="center" readingOrder="2"/>
      <protection/>
    </xf>
    <xf numFmtId="2" fontId="3" fillId="0" borderId="19" xfId="35" applyNumberFormat="1" applyFont="1" applyBorder="1" applyAlignment="1">
      <alignment horizontal="center" readingOrder="2"/>
      <protection/>
    </xf>
    <xf numFmtId="2" fontId="3" fillId="0" borderId="32" xfId="35" applyNumberFormat="1" applyFont="1" applyBorder="1" applyAlignment="1">
      <alignment horizontal="center" readingOrder="2"/>
      <protection/>
    </xf>
    <xf numFmtId="2" fontId="3" fillId="0" borderId="22" xfId="35" applyNumberFormat="1" applyFont="1" applyBorder="1" applyAlignment="1">
      <alignment horizontal="center" readingOrder="2"/>
      <protection/>
    </xf>
    <xf numFmtId="3" fontId="42" fillId="0" borderId="22" xfId="35" applyFont="1" applyBorder="1" applyAlignment="1">
      <alignment horizontal="center" readingOrder="2"/>
      <protection/>
    </xf>
    <xf numFmtId="0" fontId="6" fillId="0" borderId="0" xfId="0" applyFont="1" applyAlignment="1">
      <alignment horizontal="right" readingOrder="2"/>
    </xf>
    <xf numFmtId="49" fontId="3" fillId="0" borderId="31" xfId="35" applyNumberFormat="1" applyFont="1" applyBorder="1" applyAlignment="1">
      <alignment horizontal="center" readingOrder="2"/>
      <protection/>
    </xf>
    <xf numFmtId="2" fontId="3" fillId="0" borderId="12" xfId="35" applyNumberFormat="1" applyFont="1" applyBorder="1" applyAlignment="1">
      <alignment horizontal="center" readingOrder="2"/>
      <protection/>
    </xf>
    <xf numFmtId="2" fontId="3" fillId="0" borderId="26" xfId="35" applyNumberFormat="1" applyFont="1" applyBorder="1" applyAlignment="1">
      <alignment horizontal="center" readingOrder="2"/>
      <protection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readingOrder="2"/>
    </xf>
    <xf numFmtId="3" fontId="43" fillId="0" borderId="0" xfId="35" applyFont="1" applyBorder="1" applyAlignment="1">
      <alignment horizontal="center" readingOrder="2"/>
      <protection/>
    </xf>
    <xf numFmtId="0" fontId="40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הצעת תקציב 1999 (2)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2005-הכנסות
</a:t>
            </a:r>
          </a:p>
        </c:rich>
      </c:tx>
      <c:layout>
        <c:manualLayout>
          <c:xMode val="factor"/>
          <c:yMode val="factor"/>
          <c:x val="-0.00975"/>
          <c:y val="-0.011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"/>
          <c:y val="0.078"/>
          <c:w val="1"/>
          <c:h val="0.7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ארנונה</a:t>
                    </a: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אגרות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והיטלים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יתר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עצמיות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2%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42%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מענק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משרד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הפנים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36%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יעודים'!$A$13:$A$16,'הכנסות הוצאות לפי יעודים'!$A$19:$A$20,'הכנסות הוצאות לפי יעודים'!$A$22)</c:f>
              <c:strCache>
                <c:ptCount val="7"/>
                <c:pt idx="0">
                  <c:v>ארנונה</c:v>
                </c:pt>
                <c:pt idx="1">
                  <c:v>מים</c:v>
                </c:pt>
                <c:pt idx="2">
                  <c:v>עצמיות חינוך</c:v>
                </c:pt>
                <c:pt idx="3">
                  <c:v>יתר עצמיות</c:v>
                </c:pt>
                <c:pt idx="4">
                  <c:v>חינוך</c:v>
                </c:pt>
                <c:pt idx="5">
                  <c:v>רווחה</c:v>
                </c:pt>
                <c:pt idx="6">
                  <c:v>מענק משרד הפנים</c:v>
                </c:pt>
              </c:strCache>
            </c:strRef>
          </c:cat>
          <c:val>
            <c:numRef>
              <c:f>('הכנסות הוצאות לפי יעודים'!$C$13:$C$16,'הכנסות הוצאות לפי יעודים'!$C$19:$C$20,'הכנסות הוצאות לפי יעודים'!$C$22)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תקציב 2006-הכנסות
</a:t>
            </a:r>
          </a:p>
        </c:rich>
      </c:tx>
      <c:layout>
        <c:manualLayout>
          <c:xMode val="factor"/>
          <c:yMode val="factor"/>
          <c:x val="-0.066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00225"/>
          <c:y val="0.1435"/>
          <c:w val="0.9975"/>
          <c:h val="0.76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ארנונה</a:t>
                    </a:r>
                    <a:r>
                      <a:rPr lang="en-US" cap="none" sz="975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975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אגרות</a:t>
                    </a: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והיטלים</a:t>
                    </a:r>
                    <a:r>
                      <a:rPr lang="en-US" cap="none" sz="975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יתר</a:t>
                    </a: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עצמיות</a:t>
                    </a:r>
                    <a:r>
                      <a:rPr lang="en-US" cap="none" sz="975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975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47%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975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מענק</a:t>
                    </a: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משרדהפנים</a:t>
                    </a:r>
                    <a:r>
                      <a:rPr lang="en-US" cap="none" sz="975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גרפים!$P$41:$P$47</c:f>
              <c:strCache/>
            </c:strRef>
          </c:cat>
          <c:val>
            <c:numRef>
              <c:f>('הכנסות הוצאות לפי יעודים'!$D$13:$D$16,'הכנסות הוצאות לפי יעודים'!$D$19:$D$20,'הכנסות הוצאות לפי יעודים'!$D$22)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תקציב 2004-הוצאות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575"/>
          <c:w val="0.99125"/>
          <c:h val="0.6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יעודים'!$B$34,'הכנסות הוצאות לפי יעודים'!$B$38,'הכנסות הוצאות לפי יעודים'!$B$42,'הכנסות הוצאות לפי יעודים'!$B$43:$B$46)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2004-הוצאות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525"/>
          <c:w val="0.99125"/>
          <c:h val="0.6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יעודים'!$D$34,'הכנסות הוצאות לפי יעודים'!$D$38,'הכנסות הוצאות לפי יעודים'!$D$42,'הכנסות הוצאות לפי יעודים'!$D$43:$D$46)</c:f>
              <c:numCache>
                <c:ptCount val="7"/>
                <c:pt idx="0">
                  <c:v>13580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תקציב 2005-הוצאות</a:t>
            </a:r>
          </a:p>
        </c:rich>
      </c:tx>
      <c:layout>
        <c:manualLayout>
          <c:xMode val="factor"/>
          <c:yMode val="factor"/>
          <c:x val="0.0025"/>
          <c:y val="-0.002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7"/>
          <c:w val="0.99125"/>
          <c:h val="0.6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יעודים'!$B$34,'הכנסות הוצאות לפי יעודים'!$B$38,'הכנסות הוצאות לפי יעודים'!$B$42,'הכנסות הוצאות לפי יעודים'!$B$43:$B$46)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2004 - הכנסות</a:t>
            </a:r>
          </a:p>
        </c:rich>
      </c:tx>
      <c:layout>
        <c:manualLayout>
          <c:xMode val="factor"/>
          <c:yMode val="factor"/>
          <c:x val="-0.0047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"/>
          <c:y val="0.07975"/>
          <c:w val="1"/>
          <c:h val="0.7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ארנונה</a:t>
                    </a:r>
                    <a:r>
                      <a:rPr lang="en-US" cap="none" sz="10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1000" b="1" i="0" u="none" baseline="0">
                        <a:solidFill>
                          <a:srgbClr val="33CCCC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אגרות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והיטלים</a:t>
                    </a: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David"/>
                        <a:ea typeface="David"/>
                        <a:cs typeface="David"/>
                      </a:rPr>
                      <a:t>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יתר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עצמיות</a:t>
                    </a:r>
                    <a:r>
                      <a:rPr lang="en-US" cap="none" sz="10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2%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1000" b="1" i="0" u="none" baseline="0">
                        <a:solidFill>
                          <a:srgbClr val="808000"/>
                        </a:solidFill>
                        <a:latin typeface="David"/>
                        <a:ea typeface="David"/>
                        <a:cs typeface="David"/>
                      </a:rPr>
                      <a:t>42%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10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מענק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משרד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הפנים</a:t>
                    </a: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David"/>
                        <a:ea typeface="David"/>
                        <a:cs typeface="David"/>
                      </a:rPr>
                      <a:t>36%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יעודים'!$A$13:$A$16,'הכנסות הוצאות לפי יעודים'!$A$19:$A$20,'הכנסות הוצאות לפי יעודים'!$A$22)</c:f>
              <c:strCache>
                <c:ptCount val="7"/>
                <c:pt idx="0">
                  <c:v>ארנונה</c:v>
                </c:pt>
                <c:pt idx="1">
                  <c:v>מים</c:v>
                </c:pt>
                <c:pt idx="2">
                  <c:v>עצמיות חינוך</c:v>
                </c:pt>
                <c:pt idx="3">
                  <c:v>יתר עצמיות</c:v>
                </c:pt>
                <c:pt idx="4">
                  <c:v>חינוך</c:v>
                </c:pt>
                <c:pt idx="5">
                  <c:v>רווחה</c:v>
                </c:pt>
                <c:pt idx="6">
                  <c:v>מענק משרד הפנים</c:v>
                </c:pt>
              </c:strCache>
            </c:strRef>
          </c:cat>
          <c:val>
            <c:numRef>
              <c:f>('הכנסות הוצאות לפי יעודים'!$C$13:$C$16,'הכנסות הוצאות לפי יעודים'!$C$19:$C$20,'הכנסות הוצאות לפי יעודים'!$C$22)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2004-הוצאות</a:t>
            </a:r>
          </a:p>
        </c:rich>
      </c:tx>
      <c:layout>
        <c:manualLayout>
          <c:xMode val="factor"/>
          <c:yMode val="factor"/>
          <c:x val="0.0025"/>
          <c:y val="-0.002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237"/>
          <c:w val="0.99125"/>
          <c:h val="0.6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מינהל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כללי</a:t>
                    </a:r>
                    <a:r>
                      <a:rPr lang="en-US" cap="none" sz="800" b="1" i="0" u="none" baseline="0">
                        <a:solidFill>
                          <a:srgbClr val="3366FF"/>
                        </a:solidFill>
                        <a:latin typeface="David"/>
                        <a:ea typeface="David"/>
                        <a:cs typeface="David"/>
                      </a:rPr>
                      <a:t>41%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חינוך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ותרבות</a:t>
                    </a:r>
                    <a:r>
                      <a:rPr lang="en-US" cap="none" sz="800" b="1" i="0" u="none" baseline="0">
                        <a:solidFill>
                          <a:srgbClr val="993366"/>
                        </a:solidFill>
                        <a:latin typeface="David"/>
                        <a:ea typeface="David"/>
                        <a:cs typeface="David"/>
                      </a:rPr>
                      <a:t>40%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רווחה</a:t>
                    </a:r>
                    <a:r>
                      <a:rPr lang="en-US" cap="none" sz="800" b="1" i="0" u="none" baseline="0">
                        <a:solidFill>
                          <a:srgbClr val="FFCC00"/>
                        </a:solidFill>
                        <a:latin typeface="David"/>
                        <a:ea typeface="David"/>
                        <a:cs typeface="David"/>
                      </a:rPr>
                      <a:t>9%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פרעון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מלוות</a:t>
                    </a:r>
                    <a:r>
                      <a:rPr lang="en-US" cap="none" sz="800" b="1" i="0" u="none" baseline="0">
                        <a:solidFill>
                          <a:srgbClr val="00FFFF"/>
                        </a:solidFill>
                        <a:latin typeface="David"/>
                        <a:ea typeface="David"/>
                        <a:cs typeface="David"/>
                      </a:rPr>
                      <a:t>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רכישת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מים</a:t>
                    </a: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David"/>
                        <a:ea typeface="David"/>
                        <a:cs typeface="David"/>
                      </a:rPr>
                      <a:t>3%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הנחות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ופטורים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מארנונה</a:t>
                    </a:r>
                    <a:r>
                      <a:rPr lang="en-US" cap="none" sz="800" b="1" i="0" u="none" baseline="0">
                        <a:solidFill>
                          <a:srgbClr val="FF8080"/>
                        </a:solidFill>
                        <a:latin typeface="David"/>
                        <a:ea typeface="David"/>
                        <a:cs typeface="David"/>
                      </a:rPr>
                      <a:t>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הוצאות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 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מימון</a:t>
                    </a:r>
                    <a:r>
                      <a:rPr lang="en-US" cap="none" sz="800" b="1" i="0" u="none" baseline="0">
                        <a:solidFill>
                          <a:srgbClr val="CC99FF"/>
                        </a:solidFill>
                        <a:latin typeface="David"/>
                        <a:ea typeface="David"/>
                        <a:cs typeface="David"/>
                      </a:rPr>
                      <a:t>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FF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('הכנסות הוצאות לפי יעודים'!$A$31,'הכנסות הוצאות לפי יעודים'!$A$35,'הכנסות הוצאות לפי יעודים'!$A$39,'הכנסות הוצאות לפי יעודים'!$A$43,'הכנסות הוצאות לפי יעודים'!$A$44,'הכנסות הוצאות לפי יעודים'!$A$45,'הכנסות הוצאות לפי יעודים'!$A$46)</c:f>
              <c:strCache>
                <c:ptCount val="7"/>
                <c:pt idx="0">
                  <c:v>מינהל כללי</c:v>
                </c:pt>
                <c:pt idx="1">
                  <c:v>חינוך ותרבות</c:v>
                </c:pt>
                <c:pt idx="2">
                  <c:v>רווחה</c:v>
                </c:pt>
                <c:pt idx="3">
                  <c:v>פרעון מלוות</c:v>
                </c:pt>
                <c:pt idx="4">
                  <c:v>רכישת מים</c:v>
                </c:pt>
                <c:pt idx="5">
                  <c:v>הנחות ופטורים מארנונה</c:v>
                </c:pt>
                <c:pt idx="6">
                  <c:v>הוצאות מימון</c:v>
                </c:pt>
              </c:strCache>
            </c:strRef>
          </c:cat>
          <c:val>
            <c:numRef>
              <c:f>('הכנסות הוצאות לפי יעודים'!$D$34,'הכנסות הוצאות לפי יעודים'!$D$38,'הכנסות הוצאות לפי יעודים'!$D$42,'הכנסות הוצאות לפי יעודים'!$D$43:$D$46)</c:f>
              <c:numCache>
                <c:ptCount val="7"/>
                <c:pt idx="0">
                  <c:v>13580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dbl" baseline="0">
                <a:solidFill>
                  <a:srgbClr val="800000"/>
                </a:solidFill>
                <a:latin typeface="David"/>
                <a:ea typeface="David"/>
                <a:cs typeface="David"/>
              </a:rPr>
              <a:t>ביצוע 2004-הכנסות לעומת הוצאות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noFill/>
        <a:ln>
          <a:noFill/>
        </a:ln>
      </c:spPr>
    </c:title>
    <c:view3D>
      <c:rotX val="22"/>
      <c:hPercent val="75"/>
      <c:rotY val="348"/>
      <c:depthPercent val="100"/>
      <c:rAngAx val="1"/>
    </c:view3D>
    <c:plotArea>
      <c:layout>
        <c:manualLayout>
          <c:xMode val="edge"/>
          <c:yMode val="edge"/>
          <c:x val="0"/>
          <c:y val="0.03625"/>
          <c:w val="1"/>
          <c:h val="0.9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גרפים!$Q$187</c:f>
              <c:strCache>
                <c:ptCount val="1"/>
                <c:pt idx="0">
                  <c:v>הכנסות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גרפים!$P$188:$P$191</c:f>
              <c:strCache/>
            </c:strRef>
          </c:cat>
          <c:val>
            <c:numRef>
              <c:f>גרפים!$Q$188:$Q$191</c:f>
              <c:numCache/>
            </c:numRef>
          </c:val>
          <c:shape val="box"/>
        </c:ser>
        <c:ser>
          <c:idx val="1"/>
          <c:order val="1"/>
          <c:tx>
            <c:strRef>
              <c:f>גרפים!$R$187</c:f>
              <c:strCache>
                <c:ptCount val="1"/>
                <c:pt idx="0">
                  <c:v>הוצאות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גרפים!$P$188:$P$191</c:f>
              <c:strCache/>
            </c:strRef>
          </c:cat>
          <c:val>
            <c:numRef>
              <c:f>גרפים!$R$188:$R$191</c:f>
              <c:numCache/>
            </c:numRef>
          </c:val>
          <c:shape val="box"/>
        </c:ser>
        <c:ser>
          <c:idx val="2"/>
          <c:order val="2"/>
          <c:tx>
            <c:strRef>
              <c:f>גרפים!$S$187</c:f>
              <c:strCache>
                <c:ptCount val="1"/>
                <c:pt idx="0">
                  <c:v>עודף/גרעון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גרפים!$P$188:$P$191</c:f>
              <c:strCache/>
            </c:strRef>
          </c:cat>
          <c:val>
            <c:numRef>
              <c:f>גרפים!$S$188:$S$191</c:f>
              <c:numCache/>
            </c:numRef>
          </c:val>
          <c:shape val="box"/>
        </c:ser>
        <c:shape val="box"/>
        <c:axId val="40348181"/>
        <c:axId val="27589310"/>
      </c:bar3DChart>
      <c:catAx>
        <c:axId val="4034818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  <c:min val="-2000000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</a:p>
        </c:txPr>
        <c:crossAx val="40348181"/>
        <c:crossesAt val="1"/>
        <c:crossBetween val="between"/>
        <c:dispUnits/>
        <c:majorUnit val="2000000"/>
      </c:valAx>
      <c:dTable>
        <c:showHorzBorder val="1"/>
        <c:showVertBorder val="1"/>
        <c:showOutline val="1"/>
        <c:showKeys val="1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8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"/>
          <c:y val="0.1485"/>
          <c:w val="0.9465"/>
          <c:h val="0.7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75" b="0" i="0" u="none" baseline="0">
                      <a:solidFill>
                        <a:srgbClr val="000000"/>
                      </a:solidFill>
                      <a:latin typeface="David"/>
                      <a:ea typeface="David"/>
                      <a:cs typeface="David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75" b="0" i="0" u="non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גרפים!$P$4:$P$10</c:f>
              <c:strCache/>
            </c:strRef>
          </c:cat>
          <c:val>
            <c:numRef>
              <c:f>גרפים!$Q$4:$Q$10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David"/>
          <a:ea typeface="David"/>
          <a:cs typeface="David"/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</cdr:x>
      <cdr:y>0.44725</cdr:y>
    </cdr:from>
    <cdr:to>
      <cdr:x>0.71325</cdr:x>
      <cdr:y>0.5245</cdr:y>
    </cdr:to>
    <cdr:sp>
      <cdr:nvSpPr>
        <cdr:cNvPr id="1" name="Text Box 2"/>
        <cdr:cNvSpPr txBox="1">
          <a:spLocks noChangeArrowheads="1"/>
        </cdr:cNvSpPr>
      </cdr:nvSpPr>
      <cdr:spPr>
        <a:xfrm>
          <a:off x="4972050" y="169545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2,458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</a:p>
      </cdr:txBody>
    </cdr:sp>
  </cdr:relSizeAnchor>
  <cdr:relSizeAnchor xmlns:cdr="http://schemas.openxmlformats.org/drawingml/2006/chartDrawing">
    <cdr:from>
      <cdr:x>0.50675</cdr:x>
      <cdr:y>0.46825</cdr:y>
    </cdr:from>
    <cdr:to>
      <cdr:x>0.586</cdr:x>
      <cdr:y>0.532</cdr:y>
    </cdr:to>
    <cdr:sp>
      <cdr:nvSpPr>
        <cdr:cNvPr id="2" name="Text Box 3"/>
        <cdr:cNvSpPr txBox="1">
          <a:spLocks noChangeArrowheads="1"/>
        </cdr:cNvSpPr>
      </cdr:nvSpPr>
      <cdr:spPr>
        <a:xfrm>
          <a:off x="4010025" y="1771650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1,681</a:t>
          </a:r>
        </a:p>
      </cdr:txBody>
    </cdr:sp>
  </cdr:relSizeAnchor>
  <cdr:relSizeAnchor xmlns:cdr="http://schemas.openxmlformats.org/drawingml/2006/chartDrawing">
    <cdr:from>
      <cdr:x>0.47525</cdr:x>
      <cdr:y>0.73375</cdr:y>
    </cdr:from>
    <cdr:to>
      <cdr:x>0.548</cdr:x>
      <cdr:y>0.814</cdr:y>
    </cdr:to>
    <cdr:sp>
      <cdr:nvSpPr>
        <cdr:cNvPr id="3" name="Text Box 4"/>
        <cdr:cNvSpPr txBox="1">
          <a:spLocks noChangeArrowheads="1"/>
        </cdr:cNvSpPr>
      </cdr:nvSpPr>
      <cdr:spPr>
        <a:xfrm>
          <a:off x="3762375" y="278130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333</a:t>
          </a:r>
        </a:p>
      </cdr:txBody>
    </cdr:sp>
  </cdr:relSizeAnchor>
  <cdr:relSizeAnchor xmlns:cdr="http://schemas.openxmlformats.org/drawingml/2006/chartDrawing">
    <cdr:from>
      <cdr:x>0.42925</cdr:x>
      <cdr:y>0.49225</cdr:y>
    </cdr:from>
    <cdr:to>
      <cdr:x>0.49025</cdr:x>
      <cdr:y>0.555</cdr:y>
    </cdr:to>
    <cdr:sp>
      <cdr:nvSpPr>
        <cdr:cNvPr id="4" name="Text Box 5"/>
        <cdr:cNvSpPr txBox="1">
          <a:spLocks noChangeArrowheads="1"/>
        </cdr:cNvSpPr>
      </cdr:nvSpPr>
      <cdr:spPr>
        <a:xfrm>
          <a:off x="3400425" y="185737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586</a:t>
          </a:r>
        </a:p>
      </cdr:txBody>
    </cdr:sp>
  </cdr:relSizeAnchor>
  <cdr:relSizeAnchor xmlns:cdr="http://schemas.openxmlformats.org/drawingml/2006/chartDrawing">
    <cdr:from>
      <cdr:x>0.229</cdr:x>
      <cdr:y>0.315</cdr:y>
    </cdr:from>
    <cdr:to>
      <cdr:x>0.32925</cdr:x>
      <cdr:y>0.374</cdr:y>
    </cdr:to>
    <cdr:sp>
      <cdr:nvSpPr>
        <cdr:cNvPr id="5" name="Text Box 6"/>
        <cdr:cNvSpPr txBox="1">
          <a:spLocks noChangeArrowheads="1"/>
        </cdr:cNvSpPr>
      </cdr:nvSpPr>
      <cdr:spPr>
        <a:xfrm>
          <a:off x="1809750" y="1190625"/>
          <a:ext cx="790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16,031</a:t>
          </a:r>
        </a:p>
      </cdr:txBody>
    </cdr:sp>
  </cdr:relSizeAnchor>
  <cdr:relSizeAnchor xmlns:cdr="http://schemas.openxmlformats.org/drawingml/2006/chartDrawing">
    <cdr:from>
      <cdr:x>0.52775</cdr:x>
      <cdr:y>0.133</cdr:y>
    </cdr:from>
    <cdr:to>
      <cdr:x>0.605</cdr:x>
      <cdr:y>0.22825</cdr:y>
    </cdr:to>
    <cdr:sp>
      <cdr:nvSpPr>
        <cdr:cNvPr id="6" name="Text Box 7"/>
        <cdr:cNvSpPr txBox="1">
          <a:spLocks noChangeArrowheads="1"/>
        </cdr:cNvSpPr>
      </cdr:nvSpPr>
      <cdr:spPr>
        <a:xfrm flipV="1">
          <a:off x="4181475" y="495300"/>
          <a:ext cx="609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</a:p>
      </cdr:txBody>
    </cdr:sp>
  </cdr:relSizeAnchor>
  <cdr:relSizeAnchor xmlns:cdr="http://schemas.openxmlformats.org/drawingml/2006/chartDrawing">
    <cdr:from>
      <cdr:x>0.71325</cdr:x>
      <cdr:y>0.2385</cdr:y>
    </cdr:from>
    <cdr:to>
      <cdr:x>0.83325</cdr:x>
      <cdr:y>0.2955</cdr:y>
    </cdr:to>
    <cdr:sp>
      <cdr:nvSpPr>
        <cdr:cNvPr id="7" name="Text Box 10"/>
        <cdr:cNvSpPr txBox="1">
          <a:spLocks noChangeArrowheads="1"/>
        </cdr:cNvSpPr>
      </cdr:nvSpPr>
      <cdr:spPr>
        <a:xfrm>
          <a:off x="5648325" y="89535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13,527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0.52225</cdr:y>
    </cdr:from>
    <cdr:to>
      <cdr:x>0.64825</cdr:x>
      <cdr:y>0.60525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771650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2,851</a:t>
          </a:r>
        </a:p>
      </cdr:txBody>
    </cdr:sp>
  </cdr:relSizeAnchor>
  <cdr:relSizeAnchor xmlns:cdr="http://schemas.openxmlformats.org/drawingml/2006/chartDrawing">
    <cdr:from>
      <cdr:x>0.50025</cdr:x>
      <cdr:y>0.57375</cdr:y>
    </cdr:from>
    <cdr:to>
      <cdr:x>0.57225</cdr:x>
      <cdr:y>0.62725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962400" y="194310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1,425</a:t>
          </a:r>
        </a:p>
      </cdr:txBody>
    </cdr:sp>
  </cdr:relSizeAnchor>
  <cdr:relSizeAnchor xmlns:cdr="http://schemas.openxmlformats.org/drawingml/2006/chartDrawing">
    <cdr:from>
      <cdr:x>0.47225</cdr:x>
      <cdr:y>0.81125</cdr:y>
    </cdr:from>
    <cdr:to>
      <cdr:x>0.51425</cdr:x>
      <cdr:y>0.887</cdr:y>
    </cdr:to>
    <cdr:sp>
      <cdr:nvSpPr>
        <cdr:cNvPr id="3" name="Text Box 3"/>
        <cdr:cNvSpPr txBox="1">
          <a:spLocks noChangeArrowheads="1"/>
        </cdr:cNvSpPr>
      </cdr:nvSpPr>
      <cdr:spPr>
        <a:xfrm>
          <a:off x="3733800" y="2752725"/>
          <a:ext cx="333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145</a:t>
          </a:r>
        </a:p>
      </cdr:txBody>
    </cdr:sp>
  </cdr:relSizeAnchor>
  <cdr:relSizeAnchor xmlns:cdr="http://schemas.openxmlformats.org/drawingml/2006/chartDrawing">
    <cdr:from>
      <cdr:x>0.42925</cdr:x>
      <cdr:y>0.57375</cdr:y>
    </cdr:from>
    <cdr:to>
      <cdr:x>0.48</cdr:x>
      <cdr:y>0.645</cdr:y>
    </cdr:to>
    <cdr:sp>
      <cdr:nvSpPr>
        <cdr:cNvPr id="4" name="Text Box 4"/>
        <cdr:cNvSpPr txBox="1">
          <a:spLocks noChangeArrowheads="1"/>
        </cdr:cNvSpPr>
      </cdr:nvSpPr>
      <cdr:spPr>
        <a:xfrm flipV="1">
          <a:off x="3400425" y="194310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420</a:t>
          </a:r>
        </a:p>
      </cdr:txBody>
    </cdr:sp>
  </cdr:relSizeAnchor>
  <cdr:relSizeAnchor xmlns:cdr="http://schemas.openxmlformats.org/drawingml/2006/chartDrawing">
    <cdr:from>
      <cdr:x>0.3035</cdr:x>
      <cdr:y>0.406</cdr:y>
    </cdr:from>
    <cdr:to>
      <cdr:x>0.39125</cdr:x>
      <cdr:y>0.48775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371600"/>
          <a:ext cx="69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18,103</a:t>
          </a:r>
        </a:p>
      </cdr:txBody>
    </cdr:sp>
  </cdr:relSizeAnchor>
  <cdr:relSizeAnchor xmlns:cdr="http://schemas.openxmlformats.org/drawingml/2006/chartDrawing">
    <cdr:from>
      <cdr:x>0.51525</cdr:x>
      <cdr:y>0.2695</cdr:y>
    </cdr:from>
    <cdr:to>
      <cdr:x>0.58825</cdr:x>
      <cdr:y>0.336</cdr:y>
    </cdr:to>
    <cdr:sp>
      <cdr:nvSpPr>
        <cdr:cNvPr id="6" name="Text Box 6"/>
        <cdr:cNvSpPr txBox="1">
          <a:spLocks noChangeArrowheads="1"/>
        </cdr:cNvSpPr>
      </cdr:nvSpPr>
      <cdr:spPr>
        <a:xfrm>
          <a:off x="4076700" y="91440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2,976</a:t>
          </a:r>
        </a:p>
      </cdr:txBody>
    </cdr:sp>
  </cdr:relSizeAnchor>
  <cdr:relSizeAnchor xmlns:cdr="http://schemas.openxmlformats.org/drawingml/2006/chartDrawing">
    <cdr:from>
      <cdr:x>0.669</cdr:x>
      <cdr:y>0.3645</cdr:y>
    </cdr:from>
    <cdr:to>
      <cdr:x>0.751</cdr:x>
      <cdr:y>0.42725</cdr:y>
    </cdr:to>
    <cdr:sp>
      <cdr:nvSpPr>
        <cdr:cNvPr id="7" name="Text Box 7"/>
        <cdr:cNvSpPr txBox="1">
          <a:spLocks noChangeArrowheads="1"/>
        </cdr:cNvSpPr>
      </cdr:nvSpPr>
      <cdr:spPr>
        <a:xfrm>
          <a:off x="5295900" y="12382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12,55</a:t>
          </a:r>
          <a:r>
            <a:rPr lang="en-US" cap="none" sz="14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0.507</cdr:y>
    </cdr:from>
    <cdr:to>
      <cdr:x>0.739</cdr:x>
      <cdr:y>0.57725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181600" y="20002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14,843</a:t>
          </a:r>
        </a:p>
      </cdr:txBody>
    </cdr:sp>
  </cdr:relSizeAnchor>
  <cdr:relSizeAnchor xmlns:cdr="http://schemas.openxmlformats.org/drawingml/2006/chartDrawing">
    <cdr:from>
      <cdr:x>0.75575</cdr:x>
      <cdr:y>0.33325</cdr:y>
    </cdr:from>
    <cdr:to>
      <cdr:x>0.7925</cdr:x>
      <cdr:y>0.39575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962650" y="1314450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82</a:t>
          </a:r>
        </a:p>
      </cdr:txBody>
    </cdr:sp>
  </cdr:relSizeAnchor>
  <cdr:relSizeAnchor xmlns:cdr="http://schemas.openxmlformats.org/drawingml/2006/chartDrawing">
    <cdr:from>
      <cdr:x>0.618</cdr:x>
      <cdr:y>0.32575</cdr:y>
    </cdr:from>
    <cdr:to>
      <cdr:x>0.6795</cdr:x>
      <cdr:y>0.39575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876800" y="128587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2,001</a:t>
          </a:r>
        </a:p>
      </cdr:txBody>
    </cdr:sp>
  </cdr:relSizeAnchor>
  <cdr:relSizeAnchor xmlns:cdr="http://schemas.openxmlformats.org/drawingml/2006/chartDrawing">
    <cdr:from>
      <cdr:x>0.5475</cdr:x>
      <cdr:y>0.3</cdr:y>
    </cdr:from>
    <cdr:to>
      <cdr:x>0.617</cdr:x>
      <cdr:y>0.369</cdr:y>
    </cdr:to>
    <cdr:sp>
      <cdr:nvSpPr>
        <cdr:cNvPr id="4" name="Text Box 2052"/>
        <cdr:cNvSpPr txBox="1">
          <a:spLocks noChangeArrowheads="1"/>
        </cdr:cNvSpPr>
      </cdr:nvSpPr>
      <cdr:spPr>
        <a:xfrm>
          <a:off x="4314825" y="11811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1,200</a:t>
          </a:r>
        </a:p>
      </cdr:txBody>
    </cdr:sp>
  </cdr:relSizeAnchor>
  <cdr:relSizeAnchor xmlns:cdr="http://schemas.openxmlformats.org/drawingml/2006/chartDrawing">
    <cdr:from>
      <cdr:x>0.4925</cdr:x>
      <cdr:y>0.31025</cdr:y>
    </cdr:from>
    <cdr:to>
      <cdr:x>0.54325</cdr:x>
      <cdr:y>0.38</cdr:y>
    </cdr:to>
    <cdr:sp>
      <cdr:nvSpPr>
        <cdr:cNvPr id="5" name="Text Box 2053"/>
        <cdr:cNvSpPr txBox="1">
          <a:spLocks noChangeArrowheads="1"/>
        </cdr:cNvSpPr>
      </cdr:nvSpPr>
      <cdr:spPr>
        <a:xfrm>
          <a:off x="3886200" y="121920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905</a:t>
          </a:r>
        </a:p>
      </cdr:txBody>
    </cdr:sp>
  </cdr:relSizeAnchor>
  <cdr:relSizeAnchor xmlns:cdr="http://schemas.openxmlformats.org/drawingml/2006/chartDrawing">
    <cdr:from>
      <cdr:x>0.3815</cdr:x>
      <cdr:y>0.32575</cdr:y>
    </cdr:from>
    <cdr:to>
      <cdr:x>0.45175</cdr:x>
      <cdr:y>0.39575</cdr:y>
    </cdr:to>
    <cdr:sp>
      <cdr:nvSpPr>
        <cdr:cNvPr id="6" name="Text Box 2054"/>
        <cdr:cNvSpPr txBox="1">
          <a:spLocks noChangeArrowheads="1"/>
        </cdr:cNvSpPr>
      </cdr:nvSpPr>
      <cdr:spPr>
        <a:xfrm>
          <a:off x="3009900" y="1285875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3,218</a:t>
          </a:r>
        </a:p>
      </cdr:txBody>
    </cdr:sp>
  </cdr:relSizeAnchor>
  <cdr:relSizeAnchor xmlns:cdr="http://schemas.openxmlformats.org/drawingml/2006/chartDrawing">
    <cdr:from>
      <cdr:x>0.2615</cdr:x>
      <cdr:y>0.507</cdr:y>
    </cdr:from>
    <cdr:to>
      <cdr:x>0.34275</cdr:x>
      <cdr:y>0.57725</cdr:y>
    </cdr:to>
    <cdr:sp>
      <cdr:nvSpPr>
        <cdr:cNvPr id="7" name="Text Box 2055"/>
        <cdr:cNvSpPr txBox="1">
          <a:spLocks noChangeArrowheads="1"/>
        </cdr:cNvSpPr>
      </cdr:nvSpPr>
      <cdr:spPr>
        <a:xfrm>
          <a:off x="2057400" y="2000250"/>
          <a:ext cx="638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14,652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0.50175</cdr:y>
    </cdr:from>
    <cdr:to>
      <cdr:x>0.737</cdr:x>
      <cdr:y>0.57</cdr:y>
    </cdr:to>
    <cdr:sp>
      <cdr:nvSpPr>
        <cdr:cNvPr id="1" name="Text Box 1"/>
        <cdr:cNvSpPr txBox="1">
          <a:spLocks noChangeArrowheads="1"/>
        </cdr:cNvSpPr>
      </cdr:nvSpPr>
      <cdr:spPr>
        <a:xfrm>
          <a:off x="5172075" y="1981200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16,161</a:t>
          </a:r>
        </a:p>
      </cdr:txBody>
    </cdr:sp>
  </cdr:relSizeAnchor>
  <cdr:relSizeAnchor xmlns:cdr="http://schemas.openxmlformats.org/drawingml/2006/chartDrawing">
    <cdr:from>
      <cdr:x>0.75475</cdr:x>
      <cdr:y>0.328</cdr:y>
    </cdr:from>
    <cdr:to>
      <cdr:x>0.7925</cdr:x>
      <cdr:y>0.39175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962650" y="1295400"/>
          <a:ext cx="295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65</a:t>
          </a:r>
        </a:p>
      </cdr:txBody>
    </cdr:sp>
  </cdr:relSizeAnchor>
  <cdr:relSizeAnchor xmlns:cdr="http://schemas.openxmlformats.org/drawingml/2006/chartDrawing">
    <cdr:from>
      <cdr:x>0.625</cdr:x>
      <cdr:y>0.32025</cdr:y>
    </cdr:from>
    <cdr:to>
      <cdr:x>0.68825</cdr:x>
      <cdr:y>0.39175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933950" y="1266825"/>
          <a:ext cx="495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1,652</a:t>
          </a:r>
        </a:p>
      </cdr:txBody>
    </cdr:sp>
  </cdr:relSizeAnchor>
  <cdr:relSizeAnchor xmlns:cdr="http://schemas.openxmlformats.org/drawingml/2006/chartDrawing">
    <cdr:from>
      <cdr:x>0.5405</cdr:x>
      <cdr:y>0.305</cdr:y>
    </cdr:from>
    <cdr:to>
      <cdr:x>0.61</cdr:x>
      <cdr:y>0.37675</cdr:y>
    </cdr:to>
    <cdr:sp>
      <cdr:nvSpPr>
        <cdr:cNvPr id="4" name="Text Box 4"/>
        <cdr:cNvSpPr txBox="1">
          <a:spLocks noChangeArrowheads="1"/>
        </cdr:cNvSpPr>
      </cdr:nvSpPr>
      <cdr:spPr>
        <a:xfrm>
          <a:off x="4267200" y="1200150"/>
          <a:ext cx="552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1,401</a:t>
          </a:r>
        </a:p>
      </cdr:txBody>
    </cdr:sp>
  </cdr:relSizeAnchor>
  <cdr:relSizeAnchor xmlns:cdr="http://schemas.openxmlformats.org/drawingml/2006/chartDrawing">
    <cdr:from>
      <cdr:x>0.48875</cdr:x>
      <cdr:y>0.305</cdr:y>
    </cdr:from>
    <cdr:to>
      <cdr:x>0.5405</cdr:x>
      <cdr:y>0.37675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857625" y="1200150"/>
          <a:ext cx="409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907</a:t>
          </a:r>
        </a:p>
      </cdr:txBody>
    </cdr:sp>
  </cdr:relSizeAnchor>
  <cdr:relSizeAnchor xmlns:cdr="http://schemas.openxmlformats.org/drawingml/2006/chartDrawing">
    <cdr:from>
      <cdr:x>0.3765</cdr:x>
      <cdr:y>0.32025</cdr:y>
    </cdr:from>
    <cdr:to>
      <cdr:x>0.448</cdr:x>
      <cdr:y>0.39175</cdr:y>
    </cdr:to>
    <cdr:sp>
      <cdr:nvSpPr>
        <cdr:cNvPr id="6" name="Text Box 6"/>
        <cdr:cNvSpPr txBox="1">
          <a:spLocks noChangeArrowheads="1"/>
        </cdr:cNvSpPr>
      </cdr:nvSpPr>
      <cdr:spPr>
        <a:xfrm>
          <a:off x="2971800" y="1266825"/>
          <a:ext cx="561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3,922</a:t>
          </a:r>
        </a:p>
      </cdr:txBody>
    </cdr:sp>
  </cdr:relSizeAnchor>
  <cdr:relSizeAnchor xmlns:cdr="http://schemas.openxmlformats.org/drawingml/2006/chartDrawing">
    <cdr:from>
      <cdr:x>0.2545</cdr:x>
      <cdr:y>0.50175</cdr:y>
    </cdr:from>
    <cdr:to>
      <cdr:x>0.33775</cdr:x>
      <cdr:y>0.57</cdr:y>
    </cdr:to>
    <cdr:sp>
      <cdr:nvSpPr>
        <cdr:cNvPr id="7" name="Text Box 7"/>
        <cdr:cNvSpPr txBox="1">
          <a:spLocks noChangeArrowheads="1"/>
        </cdr:cNvSpPr>
      </cdr:nvSpPr>
      <cdr:spPr>
        <a:xfrm>
          <a:off x="2009775" y="198120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14,909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0.6675</cdr:x>
      <cdr:y>0.51575</cdr:y>
    </cdr:from>
    <cdr:to>
      <cdr:x>0.75275</cdr:x>
      <cdr:y>0.587</cdr:y>
    </cdr:to>
    <cdr:sp>
      <cdr:nvSpPr>
        <cdr:cNvPr id="1" name="Text Box 1"/>
        <cdr:cNvSpPr txBox="1">
          <a:spLocks noChangeArrowheads="1"/>
        </cdr:cNvSpPr>
      </cdr:nvSpPr>
      <cdr:spPr>
        <a:xfrm>
          <a:off x="5276850" y="20193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15,284</a:t>
          </a:r>
        </a:p>
      </cdr:txBody>
    </cdr:sp>
  </cdr:relSizeAnchor>
  <cdr:relSizeAnchor xmlns:cdr="http://schemas.openxmlformats.org/drawingml/2006/chartDrawing">
    <cdr:from>
      <cdr:x>0.76975</cdr:x>
      <cdr:y>0.33575</cdr:y>
    </cdr:from>
    <cdr:to>
      <cdr:x>0.80725</cdr:x>
      <cdr:y>0.4015</cdr:y>
    </cdr:to>
    <cdr:sp>
      <cdr:nvSpPr>
        <cdr:cNvPr id="2" name="Text Box 2"/>
        <cdr:cNvSpPr txBox="1">
          <a:spLocks noChangeArrowheads="1"/>
        </cdr:cNvSpPr>
      </cdr:nvSpPr>
      <cdr:spPr>
        <a:xfrm>
          <a:off x="6086475" y="1314450"/>
          <a:ext cx="295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63</a:t>
          </a:r>
        </a:p>
      </cdr:txBody>
    </cdr:sp>
  </cdr:relSizeAnchor>
  <cdr:relSizeAnchor xmlns:cdr="http://schemas.openxmlformats.org/drawingml/2006/chartDrawing">
    <cdr:from>
      <cdr:x>0.626</cdr:x>
      <cdr:y>0.3295</cdr:y>
    </cdr:from>
    <cdr:to>
      <cdr:x>0.69125</cdr:x>
      <cdr:y>0.4015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0" y="128587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2,001</a:t>
          </a:r>
        </a:p>
      </cdr:txBody>
    </cdr:sp>
  </cdr:relSizeAnchor>
  <cdr:relSizeAnchor xmlns:cdr="http://schemas.openxmlformats.org/drawingml/2006/chartDrawing">
    <cdr:from>
      <cdr:x>0.5475</cdr:x>
      <cdr:y>0.30375</cdr:y>
    </cdr:from>
    <cdr:to>
      <cdr:x>0.622</cdr:x>
      <cdr:y>0.375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324350" y="1190625"/>
          <a:ext cx="590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1,500</a:t>
          </a:r>
        </a:p>
      </cdr:txBody>
    </cdr:sp>
  </cdr:relSizeAnchor>
  <cdr:relSizeAnchor xmlns:cdr="http://schemas.openxmlformats.org/drawingml/2006/chartDrawing">
    <cdr:from>
      <cdr:x>0.49675</cdr:x>
      <cdr:y>0.31625</cdr:y>
    </cdr:from>
    <cdr:to>
      <cdr:x>0.5475</cdr:x>
      <cdr:y>0.3875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24300" y="123825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941</a:t>
          </a:r>
        </a:p>
      </cdr:txBody>
    </cdr:sp>
  </cdr:relSizeAnchor>
  <cdr:relSizeAnchor xmlns:cdr="http://schemas.openxmlformats.org/drawingml/2006/chartDrawing">
    <cdr:from>
      <cdr:x>0.3795</cdr:x>
      <cdr:y>0.3295</cdr:y>
    </cdr:from>
    <cdr:to>
      <cdr:x>0.45275</cdr:x>
      <cdr:y>0.4015</cdr:y>
    </cdr:to>
    <cdr:sp>
      <cdr:nvSpPr>
        <cdr:cNvPr id="6" name="Text Box 6"/>
        <cdr:cNvSpPr txBox="1">
          <a:spLocks noChangeArrowheads="1"/>
        </cdr:cNvSpPr>
      </cdr:nvSpPr>
      <cdr:spPr>
        <a:xfrm>
          <a:off x="3000375" y="1285875"/>
          <a:ext cx="581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3,938</a:t>
          </a:r>
        </a:p>
      </cdr:txBody>
    </cdr:sp>
  </cdr:relSizeAnchor>
  <cdr:relSizeAnchor xmlns:cdr="http://schemas.openxmlformats.org/drawingml/2006/chartDrawing">
    <cdr:from>
      <cdr:x>0.2505</cdr:x>
      <cdr:y>0.51575</cdr:y>
    </cdr:from>
    <cdr:to>
      <cdr:x>0.33575</cdr:x>
      <cdr:y>0.587</cdr:y>
    </cdr:to>
    <cdr:sp>
      <cdr:nvSpPr>
        <cdr:cNvPr id="7" name="Text Box 7"/>
        <cdr:cNvSpPr txBox="1">
          <a:spLocks noChangeArrowheads="1"/>
        </cdr:cNvSpPr>
      </cdr:nvSpPr>
      <cdr:spPr>
        <a:xfrm>
          <a:off x="1981200" y="20193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16,641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</cdr:x>
      <cdr:y>0.45875</cdr:y>
    </cdr:from>
    <cdr:to>
      <cdr:x>0.694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29175" y="1600200"/>
          <a:ext cx="676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2,458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</a:p>
      </cdr:txBody>
    </cdr:sp>
  </cdr:relSizeAnchor>
  <cdr:relSizeAnchor xmlns:cdr="http://schemas.openxmlformats.org/drawingml/2006/chartDrawing">
    <cdr:from>
      <cdr:x>0.51075</cdr:x>
      <cdr:y>0.482</cdr:y>
    </cdr:from>
    <cdr:to>
      <cdr:x>0.592</cdr:x>
      <cdr:y>0.54575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48125" y="1676400"/>
          <a:ext cx="647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1,681</a:t>
          </a:r>
        </a:p>
      </cdr:txBody>
    </cdr:sp>
  </cdr:relSizeAnchor>
  <cdr:relSizeAnchor xmlns:cdr="http://schemas.openxmlformats.org/drawingml/2006/chartDrawing">
    <cdr:from>
      <cdr:x>0.4785</cdr:x>
      <cdr:y>0.75275</cdr:y>
    </cdr:from>
    <cdr:to>
      <cdr:x>0.55075</cdr:x>
      <cdr:y>0.827</cdr:y>
    </cdr:to>
    <cdr:sp>
      <cdr:nvSpPr>
        <cdr:cNvPr id="3" name="Text Box 3"/>
        <cdr:cNvSpPr txBox="1">
          <a:spLocks noChangeArrowheads="1"/>
        </cdr:cNvSpPr>
      </cdr:nvSpPr>
      <cdr:spPr>
        <a:xfrm>
          <a:off x="3790950" y="2628900"/>
          <a:ext cx="57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333</a:t>
          </a:r>
        </a:p>
      </cdr:txBody>
    </cdr:sp>
  </cdr:relSizeAnchor>
  <cdr:relSizeAnchor xmlns:cdr="http://schemas.openxmlformats.org/drawingml/2006/chartDrawing">
    <cdr:from>
      <cdr:x>0.43125</cdr:x>
      <cdr:y>0.503</cdr:y>
    </cdr:from>
    <cdr:to>
      <cdr:x>0.4935</cdr:x>
      <cdr:y>0.5675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419475" y="175260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586</a:t>
          </a:r>
        </a:p>
      </cdr:txBody>
    </cdr:sp>
  </cdr:relSizeAnchor>
  <cdr:relSizeAnchor xmlns:cdr="http://schemas.openxmlformats.org/drawingml/2006/chartDrawing">
    <cdr:from>
      <cdr:x>0.229</cdr:x>
      <cdr:y>0.32625</cdr:y>
    </cdr:from>
    <cdr:to>
      <cdr:x>0.33125</cdr:x>
      <cdr:y>0.3885</cdr:y>
    </cdr:to>
    <cdr:sp>
      <cdr:nvSpPr>
        <cdr:cNvPr id="5" name="Text Box 5"/>
        <cdr:cNvSpPr txBox="1">
          <a:spLocks noChangeArrowheads="1"/>
        </cdr:cNvSpPr>
      </cdr:nvSpPr>
      <cdr:spPr>
        <a:xfrm>
          <a:off x="1809750" y="1133475"/>
          <a:ext cx="80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16,031</a:t>
          </a:r>
        </a:p>
      </cdr:txBody>
    </cdr:sp>
  </cdr:relSizeAnchor>
  <cdr:relSizeAnchor xmlns:cdr="http://schemas.openxmlformats.org/drawingml/2006/chartDrawing">
    <cdr:from>
      <cdr:x>0.45225</cdr:x>
      <cdr:y>0.16375</cdr:y>
    </cdr:from>
    <cdr:to>
      <cdr:x>0.532</cdr:x>
      <cdr:y>0.2335</cdr:y>
    </cdr:to>
    <cdr:sp>
      <cdr:nvSpPr>
        <cdr:cNvPr id="6" name="Text Box 6"/>
        <cdr:cNvSpPr txBox="1">
          <a:spLocks noChangeArrowheads="1"/>
        </cdr:cNvSpPr>
      </cdr:nvSpPr>
      <cdr:spPr>
        <a:xfrm flipV="1">
          <a:off x="3581400" y="571500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2,673</a:t>
          </a:r>
        </a:p>
      </cdr:txBody>
    </cdr:sp>
  </cdr:relSizeAnchor>
  <cdr:relSizeAnchor xmlns:cdr="http://schemas.openxmlformats.org/drawingml/2006/chartDrawing">
    <cdr:from>
      <cdr:x>0.72025</cdr:x>
      <cdr:y>0.24475</cdr:y>
    </cdr:from>
    <cdr:to>
      <cdr:x>0.84325</cdr:x>
      <cdr:y>0.3015</cdr:y>
    </cdr:to>
    <cdr:sp>
      <cdr:nvSpPr>
        <cdr:cNvPr id="7" name="Text Box 7"/>
        <cdr:cNvSpPr txBox="1">
          <a:spLocks noChangeArrowheads="1"/>
        </cdr:cNvSpPr>
      </cdr:nvSpPr>
      <cdr:spPr>
        <a:xfrm>
          <a:off x="5705475" y="847725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13,527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0.513</cdr:y>
    </cdr:from>
    <cdr:to>
      <cdr:x>0.75075</cdr:x>
      <cdr:y>0.58625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18954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16,161</a:t>
          </a:r>
        </a:p>
      </cdr:txBody>
    </cdr:sp>
  </cdr:relSizeAnchor>
  <cdr:relSizeAnchor xmlns:cdr="http://schemas.openxmlformats.org/drawingml/2006/chartDrawing">
    <cdr:from>
      <cdr:x>0.76875</cdr:x>
      <cdr:y>0.3325</cdr:y>
    </cdr:from>
    <cdr:to>
      <cdr:x>0.80725</cdr:x>
      <cdr:y>0.3975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6076950" y="122872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65</a:t>
          </a:r>
        </a:p>
      </cdr:txBody>
    </cdr:sp>
  </cdr:relSizeAnchor>
  <cdr:relSizeAnchor xmlns:cdr="http://schemas.openxmlformats.org/drawingml/2006/chartDrawing">
    <cdr:from>
      <cdr:x>0.63475</cdr:x>
      <cdr:y>0.3255</cdr:y>
    </cdr:from>
    <cdr:to>
      <cdr:x>0.70025</cdr:x>
      <cdr:y>0.3975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019675" y="120015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1,652</a:t>
          </a:r>
        </a:p>
      </cdr:txBody>
    </cdr:sp>
  </cdr:relSizeAnchor>
  <cdr:relSizeAnchor xmlns:cdr="http://schemas.openxmlformats.org/drawingml/2006/chartDrawing">
    <cdr:from>
      <cdr:x>0.5475</cdr:x>
      <cdr:y>0.31275</cdr:y>
    </cdr:from>
    <cdr:to>
      <cdr:x>0.622</cdr:x>
      <cdr:y>0.384</cdr:y>
    </cdr:to>
    <cdr:sp>
      <cdr:nvSpPr>
        <cdr:cNvPr id="4" name="Text Box 4"/>
        <cdr:cNvSpPr txBox="1">
          <a:spLocks noChangeArrowheads="1"/>
        </cdr:cNvSpPr>
      </cdr:nvSpPr>
      <cdr:spPr>
        <a:xfrm>
          <a:off x="4324350" y="11525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1,401</a:t>
          </a:r>
        </a:p>
      </cdr:txBody>
    </cdr:sp>
  </cdr:relSizeAnchor>
  <cdr:relSizeAnchor xmlns:cdr="http://schemas.openxmlformats.org/drawingml/2006/chartDrawing">
    <cdr:from>
      <cdr:x>0.49675</cdr:x>
      <cdr:y>0.31275</cdr:y>
    </cdr:from>
    <cdr:to>
      <cdr:x>0.5475</cdr:x>
      <cdr:y>0.384</cdr:y>
    </cdr:to>
    <cdr:sp>
      <cdr:nvSpPr>
        <cdr:cNvPr id="5" name="Text Box 5"/>
        <cdr:cNvSpPr txBox="1">
          <a:spLocks noChangeArrowheads="1"/>
        </cdr:cNvSpPr>
      </cdr:nvSpPr>
      <cdr:spPr>
        <a:xfrm>
          <a:off x="3924300" y="1152525"/>
          <a:ext cx="400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907</a:t>
          </a:r>
        </a:p>
      </cdr:txBody>
    </cdr:sp>
  </cdr:relSizeAnchor>
  <cdr:relSizeAnchor xmlns:cdr="http://schemas.openxmlformats.org/drawingml/2006/chartDrawing">
    <cdr:from>
      <cdr:x>0.3795</cdr:x>
      <cdr:y>0.3255</cdr:y>
    </cdr:from>
    <cdr:to>
      <cdr:x>0.45275</cdr:x>
      <cdr:y>0.3975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000375" y="1200150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3,922</a:t>
          </a:r>
        </a:p>
      </cdr:txBody>
    </cdr:sp>
  </cdr:relSizeAnchor>
  <cdr:relSizeAnchor xmlns:cdr="http://schemas.openxmlformats.org/drawingml/2006/chartDrawing">
    <cdr:from>
      <cdr:x>0.2525</cdr:x>
      <cdr:y>0.513</cdr:y>
    </cdr:from>
    <cdr:to>
      <cdr:x>0.33675</cdr:x>
      <cdr:y>0.58625</cdr:y>
    </cdr:to>
    <cdr:sp>
      <cdr:nvSpPr>
        <cdr:cNvPr id="7" name="Text Box 7"/>
        <cdr:cNvSpPr txBox="1">
          <a:spLocks noChangeArrowheads="1"/>
        </cdr:cNvSpPr>
      </cdr:nvSpPr>
      <cdr:spPr>
        <a:xfrm>
          <a:off x="1990725" y="18954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14,909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76200</xdr:rowOff>
    </xdr:from>
    <xdr:to>
      <xdr:col>14</xdr:col>
      <xdr:colOff>342900</xdr:colOff>
      <xdr:row>44</xdr:row>
      <xdr:rowOff>123825</xdr:rowOff>
    </xdr:to>
    <xdr:graphicFrame>
      <xdr:nvGraphicFramePr>
        <xdr:cNvPr id="1" name="תרשים 2"/>
        <xdr:cNvGraphicFramePr/>
      </xdr:nvGraphicFramePr>
      <xdr:xfrm>
        <a:off x="276225" y="4219575"/>
        <a:ext cx="7924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45</xdr:row>
      <xdr:rowOff>152400</xdr:rowOff>
    </xdr:from>
    <xdr:to>
      <xdr:col>14</xdr:col>
      <xdr:colOff>352425</xdr:colOff>
      <xdr:row>66</xdr:row>
      <xdr:rowOff>66675</xdr:rowOff>
    </xdr:to>
    <xdr:graphicFrame>
      <xdr:nvGraphicFramePr>
        <xdr:cNvPr id="2" name="תרשים 3"/>
        <xdr:cNvGraphicFramePr/>
      </xdr:nvGraphicFramePr>
      <xdr:xfrm>
        <a:off x="285750" y="8239125"/>
        <a:ext cx="7924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68</xdr:row>
      <xdr:rowOff>9525</xdr:rowOff>
    </xdr:from>
    <xdr:to>
      <xdr:col>14</xdr:col>
      <xdr:colOff>352425</xdr:colOff>
      <xdr:row>90</xdr:row>
      <xdr:rowOff>76200</xdr:rowOff>
    </xdr:to>
    <xdr:graphicFrame>
      <xdr:nvGraphicFramePr>
        <xdr:cNvPr id="3" name="תרשים 8"/>
        <xdr:cNvGraphicFramePr/>
      </xdr:nvGraphicFramePr>
      <xdr:xfrm>
        <a:off x="314325" y="11934825"/>
        <a:ext cx="78962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91</xdr:row>
      <xdr:rowOff>19050</xdr:rowOff>
    </xdr:from>
    <xdr:to>
      <xdr:col>14</xdr:col>
      <xdr:colOff>342900</xdr:colOff>
      <xdr:row>113</xdr:row>
      <xdr:rowOff>95250</xdr:rowOff>
    </xdr:to>
    <xdr:graphicFrame>
      <xdr:nvGraphicFramePr>
        <xdr:cNvPr id="4" name="תרשים 9"/>
        <xdr:cNvGraphicFramePr/>
      </xdr:nvGraphicFramePr>
      <xdr:xfrm>
        <a:off x="295275" y="16021050"/>
        <a:ext cx="79057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114</xdr:row>
      <xdr:rowOff>123825</xdr:rowOff>
    </xdr:from>
    <xdr:to>
      <xdr:col>14</xdr:col>
      <xdr:colOff>333375</xdr:colOff>
      <xdr:row>137</xdr:row>
      <xdr:rowOff>38100</xdr:rowOff>
    </xdr:to>
    <xdr:graphicFrame>
      <xdr:nvGraphicFramePr>
        <xdr:cNvPr id="5" name="תרשים 10"/>
        <xdr:cNvGraphicFramePr/>
      </xdr:nvGraphicFramePr>
      <xdr:xfrm>
        <a:off x="276225" y="20212050"/>
        <a:ext cx="7915275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139</xdr:row>
      <xdr:rowOff>38100</xdr:rowOff>
    </xdr:from>
    <xdr:to>
      <xdr:col>14</xdr:col>
      <xdr:colOff>361950</xdr:colOff>
      <xdr:row>160</xdr:row>
      <xdr:rowOff>85725</xdr:rowOff>
    </xdr:to>
    <xdr:graphicFrame>
      <xdr:nvGraphicFramePr>
        <xdr:cNvPr id="6" name="תרשים 11"/>
        <xdr:cNvGraphicFramePr/>
      </xdr:nvGraphicFramePr>
      <xdr:xfrm>
        <a:off x="285750" y="24498300"/>
        <a:ext cx="7934325" cy="3495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161</xdr:row>
      <xdr:rowOff>123825</xdr:rowOff>
    </xdr:from>
    <xdr:to>
      <xdr:col>14</xdr:col>
      <xdr:colOff>342900</xdr:colOff>
      <xdr:row>184</xdr:row>
      <xdr:rowOff>47625</xdr:rowOff>
    </xdr:to>
    <xdr:graphicFrame>
      <xdr:nvGraphicFramePr>
        <xdr:cNvPr id="7" name="תרשים 12"/>
        <xdr:cNvGraphicFramePr/>
      </xdr:nvGraphicFramePr>
      <xdr:xfrm>
        <a:off x="285750" y="28241625"/>
        <a:ext cx="791527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184</xdr:row>
      <xdr:rowOff>161925</xdr:rowOff>
    </xdr:from>
    <xdr:to>
      <xdr:col>14</xdr:col>
      <xdr:colOff>523875</xdr:colOff>
      <xdr:row>217</xdr:row>
      <xdr:rowOff>142875</xdr:rowOff>
    </xdr:to>
    <xdr:graphicFrame>
      <xdr:nvGraphicFramePr>
        <xdr:cNvPr id="8" name="תרשים 14"/>
        <xdr:cNvGraphicFramePr/>
      </xdr:nvGraphicFramePr>
      <xdr:xfrm>
        <a:off x="9525" y="32051625"/>
        <a:ext cx="837247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247650</xdr:colOff>
      <xdr:row>0</xdr:row>
      <xdr:rowOff>171450</xdr:rowOff>
    </xdr:from>
    <xdr:to>
      <xdr:col>14</xdr:col>
      <xdr:colOff>333375</xdr:colOff>
      <xdr:row>22</xdr:row>
      <xdr:rowOff>9525</xdr:rowOff>
    </xdr:to>
    <xdr:graphicFrame>
      <xdr:nvGraphicFramePr>
        <xdr:cNvPr id="9" name="תרשים 15"/>
        <xdr:cNvGraphicFramePr/>
      </xdr:nvGraphicFramePr>
      <xdr:xfrm>
        <a:off x="247650" y="171450"/>
        <a:ext cx="7943850" cy="3781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="60" zoomScalePageLayoutView="0" workbookViewId="0" topLeftCell="A53">
      <selection activeCell="I18" sqref="I18"/>
    </sheetView>
  </sheetViews>
  <sheetFormatPr defaultColWidth="9.332031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&amp;C&amp;"David,Bold"&amp;14&amp;P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13"/>
  <sheetViews>
    <sheetView rightToLeft="1" showOutlineSymbols="0" view="pageBreakPreview" zoomScaleSheetLayoutView="100" zoomScalePageLayoutView="0" workbookViewId="0" topLeftCell="A34">
      <selection activeCell="I21" sqref="I21"/>
    </sheetView>
  </sheetViews>
  <sheetFormatPr defaultColWidth="9.33203125" defaultRowHeight="12.75"/>
  <cols>
    <col min="1" max="1" width="7.66015625" style="1" customWidth="1"/>
    <col min="2" max="2" width="13.66015625" style="1" customWidth="1"/>
    <col min="3" max="3" width="35.33203125" style="1" bestFit="1" customWidth="1"/>
    <col min="4" max="5" width="12.16015625" style="1" customWidth="1"/>
    <col min="6" max="6" width="14.5" style="233" customWidth="1"/>
    <col min="7" max="7" width="14.33203125" style="396" hidden="1" customWidth="1"/>
    <col min="8" max="8" width="16.33203125" style="17" customWidth="1"/>
    <col min="9" max="9" width="14.5" style="233" customWidth="1"/>
    <col min="10" max="10" width="12.66015625" style="1" hidden="1" customWidth="1"/>
    <col min="11" max="16384" width="9.33203125" style="1" customWidth="1"/>
  </cols>
  <sheetData>
    <row r="1" spans="1:9" ht="27.75">
      <c r="A1" s="540" t="s">
        <v>26</v>
      </c>
      <c r="B1" s="540"/>
      <c r="C1" s="540"/>
      <c r="D1" s="540"/>
      <c r="E1" s="540"/>
      <c r="F1" s="540"/>
      <c r="G1" s="399"/>
      <c r="H1" s="399"/>
      <c r="I1" s="446" t="s">
        <v>527</v>
      </c>
    </row>
    <row r="2" spans="1:10" ht="27.75">
      <c r="A2" s="521" t="s">
        <v>671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9" ht="20.25">
      <c r="A3" s="522" t="s">
        <v>149</v>
      </c>
      <c r="B3" s="522"/>
      <c r="C3" s="522"/>
      <c r="D3" s="522"/>
      <c r="E3" s="522"/>
      <c r="F3" s="522"/>
      <c r="G3" s="522"/>
      <c r="H3" s="522"/>
      <c r="I3" s="522"/>
    </row>
    <row r="4" spans="1:9" ht="20.25">
      <c r="A4" s="530" t="s">
        <v>306</v>
      </c>
      <c r="B4" s="530"/>
      <c r="C4" s="530"/>
      <c r="D4" s="530"/>
      <c r="E4" s="530"/>
      <c r="F4" s="530"/>
      <c r="G4" s="530"/>
      <c r="H4" s="530"/>
      <c r="I4" s="530"/>
    </row>
    <row r="5" spans="1:10" s="37" customFormat="1" ht="13.5" thickBot="1">
      <c r="A5" s="42">
        <v>1</v>
      </c>
      <c r="B5" s="43">
        <v>2</v>
      </c>
      <c r="C5" s="43">
        <v>3</v>
      </c>
      <c r="D5" s="524" t="s">
        <v>392</v>
      </c>
      <c r="E5" s="532"/>
      <c r="F5" s="363" t="s">
        <v>416</v>
      </c>
      <c r="G5" s="229">
        <v>7</v>
      </c>
      <c r="H5" s="229">
        <v>5</v>
      </c>
      <c r="I5" s="363" t="s">
        <v>416</v>
      </c>
      <c r="J5" s="240" t="s">
        <v>416</v>
      </c>
    </row>
    <row r="6" spans="1:10" s="37" customFormat="1" ht="13.5" thickTop="1">
      <c r="A6" s="35" t="s">
        <v>0</v>
      </c>
      <c r="B6" s="36"/>
      <c r="C6" s="36"/>
      <c r="D6" s="526" t="s">
        <v>297</v>
      </c>
      <c r="E6" s="533"/>
      <c r="F6" s="243"/>
      <c r="G6" s="393" t="s">
        <v>305</v>
      </c>
      <c r="H6" s="393" t="s">
        <v>308</v>
      </c>
      <c r="I6" s="243" t="s">
        <v>309</v>
      </c>
      <c r="J6" s="362" t="s">
        <v>309</v>
      </c>
    </row>
    <row r="7" spans="1:10" s="37" customFormat="1" ht="13.5" thickBot="1">
      <c r="A7" s="38" t="s">
        <v>1</v>
      </c>
      <c r="B7" s="39" t="s">
        <v>51</v>
      </c>
      <c r="C7" s="39" t="s">
        <v>2</v>
      </c>
      <c r="D7" s="528"/>
      <c r="E7" s="534"/>
      <c r="F7" s="365" t="s">
        <v>376</v>
      </c>
      <c r="G7" s="393"/>
      <c r="H7" s="393"/>
      <c r="I7" s="365" t="s">
        <v>376</v>
      </c>
      <c r="J7" s="368" t="s">
        <v>376</v>
      </c>
    </row>
    <row r="8" spans="1:10" s="37" customFormat="1" ht="26.25" thickBot="1">
      <c r="A8" s="40"/>
      <c r="B8" s="41"/>
      <c r="C8" s="41"/>
      <c r="D8" s="41" t="s">
        <v>771</v>
      </c>
      <c r="E8" s="41" t="s">
        <v>813</v>
      </c>
      <c r="F8" s="379" t="s">
        <v>771</v>
      </c>
      <c r="G8" s="398">
        <v>2012</v>
      </c>
      <c r="H8" s="398" t="s">
        <v>914</v>
      </c>
      <c r="I8" s="379" t="s">
        <v>813</v>
      </c>
      <c r="J8" s="370" t="s">
        <v>417</v>
      </c>
    </row>
    <row r="9" spans="1:10" s="14" customFormat="1" ht="18.75" thickTop="1">
      <c r="A9" s="13" t="s">
        <v>150</v>
      </c>
      <c r="B9" s="13"/>
      <c r="C9" s="18"/>
      <c r="F9" s="359"/>
      <c r="G9" s="394"/>
      <c r="H9" s="224"/>
      <c r="I9" s="359"/>
      <c r="J9" s="52"/>
    </row>
    <row r="10" spans="1:10" s="15" customFormat="1" ht="12.75" customHeight="1">
      <c r="A10" s="8" t="s">
        <v>54</v>
      </c>
      <c r="B10" s="8"/>
      <c r="C10" s="19"/>
      <c r="F10" s="395"/>
      <c r="G10" s="395"/>
      <c r="H10" s="225"/>
      <c r="I10" s="395"/>
      <c r="J10" s="25"/>
    </row>
    <row r="11" spans="1:10" ht="12.75">
      <c r="A11" s="4">
        <v>110</v>
      </c>
      <c r="B11" s="4">
        <v>1111100110</v>
      </c>
      <c r="C11" s="4" t="s">
        <v>151</v>
      </c>
      <c r="D11" s="4"/>
      <c r="E11" s="4"/>
      <c r="F11" s="381">
        <v>2400</v>
      </c>
      <c r="G11" s="381">
        <v>1140</v>
      </c>
      <c r="H11" s="146">
        <v>2166</v>
      </c>
      <c r="I11" s="381">
        <v>2400</v>
      </c>
      <c r="J11" s="146">
        <v>1200</v>
      </c>
    </row>
    <row r="12" spans="1:10" ht="12.75">
      <c r="A12" s="4">
        <v>110</v>
      </c>
      <c r="B12" s="4">
        <v>1111200110</v>
      </c>
      <c r="C12" s="4" t="s">
        <v>152</v>
      </c>
      <c r="D12" s="4"/>
      <c r="E12" s="4"/>
      <c r="F12" s="381">
        <v>2000</v>
      </c>
      <c r="G12" s="381">
        <v>1890</v>
      </c>
      <c r="H12" s="146">
        <v>2041</v>
      </c>
      <c r="I12" s="381">
        <v>2000</v>
      </c>
      <c r="J12" s="146">
        <v>1100</v>
      </c>
    </row>
    <row r="13" spans="1:10" ht="12.75">
      <c r="A13" s="4">
        <v>110</v>
      </c>
      <c r="B13" s="4">
        <v>1111130110</v>
      </c>
      <c r="C13" s="4" t="s">
        <v>431</v>
      </c>
      <c r="D13" s="4"/>
      <c r="E13" s="4"/>
      <c r="F13" s="381"/>
      <c r="G13" s="381"/>
      <c r="H13" s="146"/>
      <c r="I13" s="381"/>
      <c r="J13" s="146"/>
    </row>
    <row r="14" spans="1:10" ht="12.75">
      <c r="A14" s="4">
        <v>110</v>
      </c>
      <c r="B14" s="4">
        <v>1113100110</v>
      </c>
      <c r="C14" s="4" t="s">
        <v>153</v>
      </c>
      <c r="D14" s="4"/>
      <c r="E14" s="4"/>
      <c r="F14" s="381">
        <v>5</v>
      </c>
      <c r="G14" s="381">
        <v>3</v>
      </c>
      <c r="H14" s="146">
        <v>5</v>
      </c>
      <c r="I14" s="381">
        <v>5</v>
      </c>
      <c r="J14" s="146">
        <v>2</v>
      </c>
    </row>
    <row r="15" spans="1:10" ht="12.75">
      <c r="A15" s="4">
        <v>110</v>
      </c>
      <c r="B15" s="4">
        <v>1116000110</v>
      </c>
      <c r="C15" s="4" t="s">
        <v>154</v>
      </c>
      <c r="D15" s="4"/>
      <c r="E15" s="4"/>
      <c r="F15" s="381">
        <v>8500</v>
      </c>
      <c r="G15" s="381">
        <v>5000</v>
      </c>
      <c r="H15" s="146">
        <v>6479</v>
      </c>
      <c r="I15" s="381">
        <v>8500</v>
      </c>
      <c r="J15" s="146">
        <v>2400</v>
      </c>
    </row>
    <row r="16" spans="1:10" ht="12.75">
      <c r="A16" s="4">
        <v>290</v>
      </c>
      <c r="B16" s="4">
        <v>1112900290</v>
      </c>
      <c r="C16" s="4" t="s">
        <v>472</v>
      </c>
      <c r="D16" s="4"/>
      <c r="E16" s="4"/>
      <c r="F16" s="381">
        <v>60</v>
      </c>
      <c r="G16" s="381">
        <v>70</v>
      </c>
      <c r="H16" s="146">
        <v>47</v>
      </c>
      <c r="I16" s="381">
        <v>60</v>
      </c>
      <c r="J16" s="146"/>
    </row>
    <row r="17" spans="1:10" ht="12.75">
      <c r="A17" s="4">
        <v>430</v>
      </c>
      <c r="B17" s="4">
        <v>1112900430</v>
      </c>
      <c r="C17" s="4" t="s">
        <v>471</v>
      </c>
      <c r="D17" s="4"/>
      <c r="E17" s="4"/>
      <c r="F17" s="381"/>
      <c r="G17" s="381"/>
      <c r="H17" s="146"/>
      <c r="I17" s="381"/>
      <c r="J17" s="146"/>
    </row>
    <row r="18" spans="1:10" ht="12.75">
      <c r="A18" s="4">
        <v>910</v>
      </c>
      <c r="B18" s="4">
        <v>1119100910</v>
      </c>
      <c r="C18" s="4" t="s">
        <v>156</v>
      </c>
      <c r="D18" s="4"/>
      <c r="E18" s="4"/>
      <c r="F18" s="381">
        <v>15951</v>
      </c>
      <c r="G18" s="381">
        <v>13827</v>
      </c>
      <c r="H18" s="146">
        <v>15297</v>
      </c>
      <c r="I18" s="381">
        <v>14610</v>
      </c>
      <c r="J18" s="146">
        <v>12105</v>
      </c>
    </row>
    <row r="19" spans="1:10" ht="12.75">
      <c r="A19" s="4">
        <v>910</v>
      </c>
      <c r="B19" s="4">
        <v>1119200910</v>
      </c>
      <c r="C19" s="4" t="s">
        <v>312</v>
      </c>
      <c r="D19" s="4"/>
      <c r="E19" s="4"/>
      <c r="F19" s="381"/>
      <c r="G19" s="381">
        <v>800</v>
      </c>
      <c r="H19" s="146">
        <v>3823</v>
      </c>
      <c r="I19" s="381">
        <v>1900</v>
      </c>
      <c r="J19" s="4"/>
    </row>
    <row r="20" spans="1:10" ht="12.75">
      <c r="A20" s="4">
        <v>911</v>
      </c>
      <c r="B20" s="4">
        <v>1119200910</v>
      </c>
      <c r="C20" s="4" t="s">
        <v>739</v>
      </c>
      <c r="D20" s="4"/>
      <c r="E20" s="4"/>
      <c r="F20" s="381"/>
      <c r="G20" s="381"/>
      <c r="H20" s="146"/>
      <c r="I20" s="381"/>
      <c r="J20" s="4"/>
    </row>
    <row r="21" spans="1:10" ht="12.75">
      <c r="A21" s="4">
        <v>912</v>
      </c>
      <c r="B21" s="4">
        <v>1192000912</v>
      </c>
      <c r="C21" s="4" t="s">
        <v>920</v>
      </c>
      <c r="D21" s="4"/>
      <c r="E21" s="4"/>
      <c r="F21" s="381"/>
      <c r="G21" s="381"/>
      <c r="H21" s="146"/>
      <c r="I21" s="381">
        <v>700</v>
      </c>
      <c r="J21" s="4"/>
    </row>
    <row r="22" spans="1:10" s="211" customFormat="1" ht="12.75">
      <c r="A22" s="21">
        <v>910</v>
      </c>
      <c r="B22" s="21">
        <v>1119300910</v>
      </c>
      <c r="C22" s="21" t="s">
        <v>740</v>
      </c>
      <c r="D22" s="21"/>
      <c r="E22" s="21"/>
      <c r="F22" s="392"/>
      <c r="G22" s="392"/>
      <c r="H22" s="210"/>
      <c r="I22" s="392"/>
      <c r="J22" s="21"/>
    </row>
    <row r="23" spans="1:10" s="211" customFormat="1" ht="12.75">
      <c r="A23" s="21">
        <v>912</v>
      </c>
      <c r="B23" s="21">
        <v>1192000912</v>
      </c>
      <c r="C23" s="21" t="s">
        <v>432</v>
      </c>
      <c r="D23" s="21"/>
      <c r="E23" s="21"/>
      <c r="F23" s="392"/>
      <c r="G23" s="392"/>
      <c r="H23" s="210"/>
      <c r="I23" s="392"/>
      <c r="J23" s="21"/>
    </row>
    <row r="24" spans="1:10" s="211" customFormat="1" ht="12.75">
      <c r="A24" s="21">
        <v>913</v>
      </c>
      <c r="B24" s="21">
        <v>1192000913</v>
      </c>
      <c r="C24" s="21" t="s">
        <v>786</v>
      </c>
      <c r="D24" s="21"/>
      <c r="E24" s="21"/>
      <c r="F24" s="392"/>
      <c r="G24" s="392"/>
      <c r="H24" s="210"/>
      <c r="I24" s="392"/>
      <c r="J24" s="21"/>
    </row>
    <row r="25" spans="1:10" s="211" customFormat="1" ht="12.75">
      <c r="A25" s="21">
        <v>430</v>
      </c>
      <c r="B25" s="21">
        <v>1513000430</v>
      </c>
      <c r="C25" s="21" t="s">
        <v>796</v>
      </c>
      <c r="D25" s="21"/>
      <c r="E25" s="21"/>
      <c r="F25" s="392">
        <v>700</v>
      </c>
      <c r="G25" s="392"/>
      <c r="H25" s="210">
        <v>808</v>
      </c>
      <c r="I25" s="392">
        <v>800</v>
      </c>
      <c r="J25" s="21"/>
    </row>
    <row r="26" spans="1:10" ht="12.75">
      <c r="A26" s="4">
        <v>220</v>
      </c>
      <c r="B26" s="4">
        <v>1513000430</v>
      </c>
      <c r="C26" s="4" t="s">
        <v>755</v>
      </c>
      <c r="D26" s="4"/>
      <c r="E26" s="4"/>
      <c r="F26" s="381"/>
      <c r="G26" s="381"/>
      <c r="H26" s="146"/>
      <c r="I26" s="381"/>
      <c r="J26" s="4"/>
    </row>
    <row r="27" spans="1:10" ht="12.75">
      <c r="A27" s="4"/>
      <c r="B27" s="4">
        <v>1513000510</v>
      </c>
      <c r="C27" s="4" t="s">
        <v>922</v>
      </c>
      <c r="D27" s="4"/>
      <c r="E27" s="4"/>
      <c r="F27" s="381"/>
      <c r="G27" s="381"/>
      <c r="H27" s="146"/>
      <c r="I27" s="381">
        <v>300</v>
      </c>
      <c r="J27" s="4"/>
    </row>
    <row r="28" spans="1:10" ht="12.75">
      <c r="A28" s="4">
        <v>510</v>
      </c>
      <c r="B28" s="4" t="s">
        <v>671</v>
      </c>
      <c r="C28" s="4" t="s">
        <v>785</v>
      </c>
      <c r="D28" s="4"/>
      <c r="E28" s="4"/>
      <c r="F28" s="381">
        <v>300</v>
      </c>
      <c r="G28" s="381">
        <v>665</v>
      </c>
      <c r="H28" s="146">
        <v>1499</v>
      </c>
      <c r="I28" s="381">
        <v>300</v>
      </c>
      <c r="J28" s="4">
        <v>36</v>
      </c>
    </row>
    <row r="29" spans="1:10" ht="12.75">
      <c r="A29" s="4">
        <v>930</v>
      </c>
      <c r="B29" s="4">
        <v>1513000930</v>
      </c>
      <c r="C29" s="4" t="s">
        <v>513</v>
      </c>
      <c r="D29" s="4"/>
      <c r="E29" s="4"/>
      <c r="F29" s="381"/>
      <c r="G29" s="381"/>
      <c r="H29" s="146"/>
      <c r="I29" s="381"/>
      <c r="J29" s="4"/>
    </row>
    <row r="30" spans="1:10" ht="12.75">
      <c r="A30" s="4">
        <v>970</v>
      </c>
      <c r="B30" s="4">
        <v>1513000970</v>
      </c>
      <c r="C30" s="4" t="s">
        <v>719</v>
      </c>
      <c r="D30" s="4"/>
      <c r="E30" s="4"/>
      <c r="F30" s="381"/>
      <c r="G30" s="381"/>
      <c r="H30" s="146"/>
      <c r="I30" s="381"/>
      <c r="J30" s="4"/>
    </row>
    <row r="31" spans="1:10" ht="12.75">
      <c r="A31" s="4">
        <v>910</v>
      </c>
      <c r="B31" s="4">
        <v>1599100910</v>
      </c>
      <c r="C31" s="4" t="s">
        <v>349</v>
      </c>
      <c r="D31" s="4"/>
      <c r="E31" s="4"/>
      <c r="F31" s="146"/>
      <c r="G31" s="381"/>
      <c r="H31" s="146">
        <v>50</v>
      </c>
      <c r="I31" s="146"/>
      <c r="J31" s="4"/>
    </row>
    <row r="32" spans="1:10" ht="12.75">
      <c r="A32" s="136" t="s">
        <v>13</v>
      </c>
      <c r="B32" s="4"/>
      <c r="C32" s="4"/>
      <c r="D32" s="4"/>
      <c r="E32" s="4"/>
      <c r="F32" s="146"/>
      <c r="G32" s="381"/>
      <c r="H32" s="146"/>
      <c r="I32" s="146"/>
      <c r="J32" s="4"/>
    </row>
    <row r="33" spans="1:10" ht="12.75">
      <c r="A33" s="4">
        <v>110</v>
      </c>
      <c r="B33" s="4">
        <v>1990000110</v>
      </c>
      <c r="C33" s="4" t="s">
        <v>65</v>
      </c>
      <c r="D33" s="4"/>
      <c r="E33" s="4"/>
      <c r="F33" s="413"/>
      <c r="G33" s="415">
        <v>19</v>
      </c>
      <c r="H33" s="146"/>
      <c r="I33" s="413"/>
      <c r="J33" s="4">
        <v>37</v>
      </c>
    </row>
    <row r="34" spans="1:10" ht="12.75" customHeight="1">
      <c r="A34" s="4">
        <v>121</v>
      </c>
      <c r="B34" s="4">
        <v>1990000121</v>
      </c>
      <c r="C34" s="4" t="s">
        <v>377</v>
      </c>
      <c r="D34" s="4"/>
      <c r="E34" s="4"/>
      <c r="F34" s="413"/>
      <c r="G34" s="415">
        <v>2</v>
      </c>
      <c r="H34" s="146"/>
      <c r="I34" s="413"/>
      <c r="J34" s="4">
        <v>3</v>
      </c>
    </row>
    <row r="35" spans="1:10" ht="12.75">
      <c r="A35" s="4">
        <v>150</v>
      </c>
      <c r="B35" s="4">
        <v>1990000150</v>
      </c>
      <c r="C35" s="4"/>
      <c r="D35" s="4"/>
      <c r="E35" s="4"/>
      <c r="F35" s="413"/>
      <c r="G35" s="415"/>
      <c r="H35" s="146"/>
      <c r="I35" s="413"/>
      <c r="J35" s="4">
        <v>5</v>
      </c>
    </row>
    <row r="36" spans="1:10" ht="12.75">
      <c r="A36" s="4">
        <v>181</v>
      </c>
      <c r="B36" s="4">
        <v>1990000181</v>
      </c>
      <c r="C36" s="4" t="s">
        <v>5</v>
      </c>
      <c r="D36" s="4"/>
      <c r="E36" s="4"/>
      <c r="F36" s="413"/>
      <c r="G36" s="415">
        <v>3</v>
      </c>
      <c r="H36" s="146"/>
      <c r="I36" s="413"/>
      <c r="J36" s="4"/>
    </row>
    <row r="37" spans="1:10" ht="12.75">
      <c r="A37" s="4">
        <v>182</v>
      </c>
      <c r="B37" s="4">
        <v>1990000182</v>
      </c>
      <c r="C37" s="4" t="s">
        <v>6</v>
      </c>
      <c r="D37" s="4"/>
      <c r="E37" s="4"/>
      <c r="F37" s="413"/>
      <c r="G37" s="415">
        <v>23</v>
      </c>
      <c r="H37" s="146"/>
      <c r="I37" s="413"/>
      <c r="J37" s="4">
        <v>25</v>
      </c>
    </row>
    <row r="38" spans="1:11" ht="12.75">
      <c r="A38" s="4">
        <v>310</v>
      </c>
      <c r="B38" s="4">
        <v>1990000310</v>
      </c>
      <c r="C38" s="4" t="s">
        <v>65</v>
      </c>
      <c r="D38" s="306">
        <v>4.26</v>
      </c>
      <c r="E38" s="306">
        <v>5.66</v>
      </c>
      <c r="F38" s="413">
        <v>726</v>
      </c>
      <c r="G38" s="415">
        <v>612</v>
      </c>
      <c r="H38" s="146">
        <v>777</v>
      </c>
      <c r="I38" s="413">
        <v>882</v>
      </c>
      <c r="J38" s="146">
        <v>562</v>
      </c>
      <c r="K38" s="144"/>
    </row>
    <row r="39" spans="1:11" ht="12.75">
      <c r="A39" s="4">
        <v>320</v>
      </c>
      <c r="B39" s="4">
        <v>199000320</v>
      </c>
      <c r="C39" s="4" t="s">
        <v>39</v>
      </c>
      <c r="D39" s="306"/>
      <c r="E39" s="306"/>
      <c r="F39" s="413"/>
      <c r="G39" s="415"/>
      <c r="H39" s="146">
        <v>119</v>
      </c>
      <c r="I39" s="413"/>
      <c r="J39" s="146"/>
      <c r="K39" s="144"/>
    </row>
    <row r="40" spans="1:11" ht="12.75">
      <c r="A40" s="4">
        <v>980</v>
      </c>
      <c r="B40" s="4">
        <v>1991300980</v>
      </c>
      <c r="C40" s="4" t="s">
        <v>569</v>
      </c>
      <c r="D40" s="4"/>
      <c r="E40" s="4"/>
      <c r="F40" s="413"/>
      <c r="G40" s="415"/>
      <c r="H40" s="146">
        <v>16</v>
      </c>
      <c r="I40" s="413"/>
      <c r="J40" s="146"/>
      <c r="K40" s="144"/>
    </row>
    <row r="41" spans="1:10" ht="12.75">
      <c r="A41" s="4">
        <v>980</v>
      </c>
      <c r="B41" s="4">
        <v>1993000980</v>
      </c>
      <c r="C41" s="4" t="s">
        <v>158</v>
      </c>
      <c r="D41" s="4"/>
      <c r="E41" s="4"/>
      <c r="F41" s="381"/>
      <c r="G41" s="381">
        <v>200</v>
      </c>
      <c r="H41" s="146">
        <v>378</v>
      </c>
      <c r="I41" s="381">
        <v>100</v>
      </c>
      <c r="J41" s="146">
        <v>165</v>
      </c>
    </row>
    <row r="42" spans="1:10" ht="12.75">
      <c r="A42" s="4">
        <v>980</v>
      </c>
      <c r="B42" s="4">
        <v>1994000980</v>
      </c>
      <c r="C42" s="4" t="s">
        <v>422</v>
      </c>
      <c r="D42" s="4"/>
      <c r="E42" s="4"/>
      <c r="F42" s="381">
        <v>200</v>
      </c>
      <c r="G42" s="381">
        <v>500</v>
      </c>
      <c r="H42" s="146">
        <v>421</v>
      </c>
      <c r="I42" s="381">
        <v>200</v>
      </c>
      <c r="J42" s="146">
        <v>100</v>
      </c>
    </row>
    <row r="43" spans="1:10" ht="12.75">
      <c r="A43" s="4">
        <v>860</v>
      </c>
      <c r="B43" s="4">
        <v>1995000860</v>
      </c>
      <c r="C43" s="4" t="s">
        <v>153</v>
      </c>
      <c r="D43" s="4"/>
      <c r="E43" s="4"/>
      <c r="F43" s="381"/>
      <c r="G43" s="381"/>
      <c r="H43" s="146"/>
      <c r="I43" s="381"/>
      <c r="J43" s="146">
        <v>2</v>
      </c>
    </row>
    <row r="44" spans="1:10" ht="12.75">
      <c r="A44" s="4">
        <v>861</v>
      </c>
      <c r="B44" s="4">
        <v>1995000861</v>
      </c>
      <c r="C44" s="4" t="s">
        <v>154</v>
      </c>
      <c r="D44" s="4"/>
      <c r="E44" s="4"/>
      <c r="F44" s="381">
        <v>8500</v>
      </c>
      <c r="G44" s="381">
        <v>5000</v>
      </c>
      <c r="H44" s="146">
        <v>6479</v>
      </c>
      <c r="I44" s="381">
        <v>8500</v>
      </c>
      <c r="J44" s="146">
        <v>2400</v>
      </c>
    </row>
    <row r="45" spans="1:10" ht="12.75">
      <c r="A45" s="4">
        <v>980</v>
      </c>
      <c r="B45" s="4">
        <v>1999100980</v>
      </c>
      <c r="C45" s="4" t="s">
        <v>348</v>
      </c>
      <c r="D45" s="4"/>
      <c r="E45" s="4"/>
      <c r="F45" s="381"/>
      <c r="G45" s="381"/>
      <c r="H45" s="146"/>
      <c r="I45" s="381"/>
      <c r="J45" s="146"/>
    </row>
    <row r="46" spans="1:10" ht="12.75">
      <c r="A46" s="4">
        <v>320</v>
      </c>
      <c r="B46" s="4">
        <v>1994000399</v>
      </c>
      <c r="C46" s="4" t="s">
        <v>882</v>
      </c>
      <c r="D46" s="4"/>
      <c r="E46" s="4"/>
      <c r="F46" s="381">
        <v>300</v>
      </c>
      <c r="G46" s="381">
        <v>500</v>
      </c>
      <c r="H46" s="146">
        <v>-236</v>
      </c>
      <c r="I46" s="381"/>
      <c r="J46" s="146"/>
    </row>
    <row r="47" spans="1:10" ht="12.75">
      <c r="A47" s="4">
        <v>910</v>
      </c>
      <c r="B47" s="4">
        <v>1990000910</v>
      </c>
      <c r="C47" s="4" t="s">
        <v>479</v>
      </c>
      <c r="D47" s="4"/>
      <c r="E47" s="4"/>
      <c r="F47" s="381"/>
      <c r="G47" s="381">
        <v>1500</v>
      </c>
      <c r="H47" s="146"/>
      <c r="I47" s="381"/>
      <c r="J47" s="146"/>
    </row>
    <row r="48" spans="1:10" ht="12.75">
      <c r="A48" s="4">
        <v>980</v>
      </c>
      <c r="B48" s="4">
        <v>1999100980</v>
      </c>
      <c r="C48" s="4" t="s">
        <v>909</v>
      </c>
      <c r="D48" s="17"/>
      <c r="E48" s="17"/>
      <c r="F48" s="381"/>
      <c r="G48" s="381"/>
      <c r="H48" s="146">
        <v>50</v>
      </c>
      <c r="I48" s="381"/>
      <c r="J48" s="146"/>
    </row>
    <row r="49" spans="1:10" s="2" customFormat="1" ht="15.75">
      <c r="A49" s="6"/>
      <c r="B49" s="7" t="s">
        <v>159</v>
      </c>
      <c r="C49" s="7"/>
      <c r="D49" s="247">
        <f>SUM(D38)</f>
        <v>4.26</v>
      </c>
      <c r="E49" s="247">
        <f>SUM(E38)</f>
        <v>5.66</v>
      </c>
      <c r="F49" s="231"/>
      <c r="G49" s="381"/>
      <c r="H49" s="146"/>
      <c r="I49" s="231"/>
      <c r="J49" s="7"/>
    </row>
    <row r="50" spans="1:10" ht="12.75">
      <c r="A50" s="5"/>
      <c r="B50" s="4" t="s">
        <v>14</v>
      </c>
      <c r="C50" s="4"/>
      <c r="D50" s="10"/>
      <c r="E50" s="10"/>
      <c r="F50" s="146">
        <f>SUM(F11:F31)</f>
        <v>29916</v>
      </c>
      <c r="G50" s="381">
        <f>SUM(G11:G31)</f>
        <v>23395</v>
      </c>
      <c r="H50" s="146">
        <f>SUM(H11:H31)</f>
        <v>32215</v>
      </c>
      <c r="I50" s="146">
        <f>SUM(I11:I31)</f>
        <v>31575</v>
      </c>
      <c r="J50" s="146">
        <f>SUM(J11:J31)</f>
        <v>16843</v>
      </c>
    </row>
    <row r="51" spans="1:10" ht="12.75">
      <c r="A51" s="5"/>
      <c r="B51" s="4" t="s">
        <v>15</v>
      </c>
      <c r="C51" s="4"/>
      <c r="D51" s="10"/>
      <c r="E51" s="10"/>
      <c r="F51" s="146">
        <f>SUM(F33:F47)</f>
        <v>9726</v>
      </c>
      <c r="G51" s="381">
        <f>SUM(G33:G47)</f>
        <v>8359</v>
      </c>
      <c r="H51" s="146">
        <f>SUM(H33:H45)</f>
        <v>8190</v>
      </c>
      <c r="I51" s="146">
        <f>SUM(I33:I47)</f>
        <v>9682</v>
      </c>
      <c r="J51" s="146">
        <f>SUM(J33:J45)</f>
        <v>3299</v>
      </c>
    </row>
    <row r="52" spans="1:10" ht="12.75">
      <c r="A52" s="5"/>
      <c r="B52" s="4" t="s">
        <v>310</v>
      </c>
      <c r="C52" s="4"/>
      <c r="D52" s="10"/>
      <c r="E52" s="10"/>
      <c r="F52" s="146">
        <f>SUM(F50-F51)</f>
        <v>20190</v>
      </c>
      <c r="G52" s="381">
        <f>SUM(G50-G51)</f>
        <v>15036</v>
      </c>
      <c r="H52" s="146">
        <f>SUM(H50-H51)</f>
        <v>24025</v>
      </c>
      <c r="I52" s="146">
        <f>SUM(I50-I51)</f>
        <v>21893</v>
      </c>
      <c r="J52" s="146">
        <f>SUM(J50-J51)</f>
        <v>13544</v>
      </c>
    </row>
    <row r="68" spans="1:5" ht="23.25">
      <c r="A68" s="66" t="s">
        <v>160</v>
      </c>
      <c r="D68" s="234">
        <f>SUM('הנהלה כללית'!D285,'שירותים מקומיים'!D266,'שרותים ממלכתיים'!D992,מפעלים!D90,'בלתי מיועד'!D49)</f>
        <v>110.33999999999999</v>
      </c>
      <c r="E68" s="234">
        <f>SUM('הנהלה כללית'!E285,'שירותים מקומיים'!E266,'שרותים ממלכתיים'!E992,מפעלים!E90,'בלתי מיועד'!E49)</f>
        <v>115.63999999999999</v>
      </c>
    </row>
    <row r="69" spans="1:10" ht="12.75">
      <c r="A69" s="5"/>
      <c r="B69" s="4" t="s">
        <v>14</v>
      </c>
      <c r="C69" s="4"/>
      <c r="D69" s="10"/>
      <c r="E69" s="10"/>
      <c r="F69" s="146">
        <f>SUM('הנהלה כללית'!F286,'שירותים מקומיים'!F267,'שרותים ממלכתיים'!F993,מפעלים!F91,'בלתי מיועד'!F50)</f>
        <v>69886</v>
      </c>
      <c r="G69" s="381">
        <f>SUM('הנהלה כללית'!G286,'שירותים מקומיים'!G267,'שרותים ממלכתיים'!G993,מפעלים!G91,'בלתי מיועד'!G50)</f>
        <v>55696</v>
      </c>
      <c r="H69" s="146">
        <f>SUM('הנהלה כללית'!H286,'שירותים מקומיים'!H267,'שרותים ממלכתיים'!H993,מפעלים!H91,'בלתי מיועד'!H50)</f>
        <v>77278</v>
      </c>
      <c r="I69" s="146">
        <f>SUM('הנהלה כללית'!I286,'שירותים מקומיים'!I267,'שרותים ממלכתיים'!I993,מפעלים!I91,'בלתי מיועד'!I50)</f>
        <v>83832</v>
      </c>
      <c r="J69" s="146" t="e">
        <f>SUM('הנהלה כללית'!J286,'שירותים מקומיים'!J267,'שרותים ממלכתיים'!J993,מפעלים!J91,'בלתי מיועד'!J50)</f>
        <v>#REF!</v>
      </c>
    </row>
    <row r="70" spans="1:10" ht="12.75">
      <c r="A70" s="5"/>
      <c r="B70" s="4" t="s">
        <v>15</v>
      </c>
      <c r="C70" s="4"/>
      <c r="D70" s="10"/>
      <c r="E70" s="10"/>
      <c r="F70" s="146">
        <f>SUM('הנהלה כללית'!F287,'שירותים מקומיים'!F268,'שרותים ממלכתיים'!F994,מפעלים!F92,'בלתי מיועד'!F51)</f>
        <v>69886</v>
      </c>
      <c r="G70" s="381">
        <f>SUM('הנהלה כללית'!G287,'שירותים מקומיים'!G268,'שרותים ממלכתיים'!G994,מפעלים!G92,'בלתי מיועד'!G51)</f>
        <v>73204</v>
      </c>
      <c r="H70" s="146">
        <f>SUM('הנהלה כללית'!H287,'שירותים מקומיים'!H268,'שרותים ממלכתיים'!H994,מפעלים!H92,'בלתי מיועד'!H51)</f>
        <v>77275</v>
      </c>
      <c r="I70" s="146">
        <f>SUM('הנהלה כללית'!I287,'שירותים מקומיים'!I268,'שרותים ממלכתיים'!I994,מפעלים!I92,'בלתי מיועד'!I51)</f>
        <v>83832</v>
      </c>
      <c r="J70" s="146">
        <f>SUM('הנהלה כללית'!J287,'שירותים מקומיים'!J268,'שרותים ממלכתיים'!J994,מפעלים!J92,'בלתי מיועד'!J51)</f>
        <v>25541</v>
      </c>
    </row>
    <row r="71" spans="1:10" ht="12.75">
      <c r="A71" s="5"/>
      <c r="B71" s="4" t="s">
        <v>310</v>
      </c>
      <c r="C71" s="4"/>
      <c r="D71" s="10"/>
      <c r="E71" s="10"/>
      <c r="F71" s="153">
        <f>SUM(F69-F70)</f>
        <v>0</v>
      </c>
      <c r="G71" s="381">
        <f>SUM(G69-G70)</f>
        <v>-17508</v>
      </c>
      <c r="H71" s="235">
        <f>SUM(H69-H70)</f>
        <v>3</v>
      </c>
      <c r="I71" s="153">
        <f>SUM(I69-I70)</f>
        <v>0</v>
      </c>
      <c r="J71" s="153" t="e">
        <f>SUM(J69-J70)</f>
        <v>#REF!</v>
      </c>
    </row>
    <row r="96" ht="12.75">
      <c r="C96" s="1" t="s">
        <v>318</v>
      </c>
    </row>
    <row r="115" spans="1:7" ht="18">
      <c r="A115" s="541" t="s">
        <v>319</v>
      </c>
      <c r="B115" s="541"/>
      <c r="C115" s="541"/>
      <c r="D115" s="17"/>
      <c r="E115" s="17"/>
      <c r="G115" s="397"/>
    </row>
    <row r="116" spans="1:7" ht="12.75" customHeight="1">
      <c r="A116" s="236" t="s">
        <v>54</v>
      </c>
      <c r="B116" s="51"/>
      <c r="C116" s="51"/>
      <c r="D116" s="17"/>
      <c r="E116" s="17"/>
      <c r="G116" s="397"/>
    </row>
    <row r="117" spans="1:7" ht="12.75" customHeight="1">
      <c r="A117" s="20">
        <v>920</v>
      </c>
      <c r="B117" s="20">
        <v>315000</v>
      </c>
      <c r="C117" s="20" t="s">
        <v>330</v>
      </c>
      <c r="D117" s="4"/>
      <c r="E117" s="4"/>
      <c r="G117" s="381"/>
    </row>
    <row r="118" spans="1:7" ht="12.75">
      <c r="A118" s="25" t="s">
        <v>13</v>
      </c>
      <c r="B118" s="17"/>
      <c r="C118" s="17"/>
      <c r="D118" s="17"/>
      <c r="E118" s="17"/>
      <c r="G118" s="397"/>
    </row>
    <row r="119" spans="1:7" ht="12.75">
      <c r="A119" s="4">
        <v>582</v>
      </c>
      <c r="B119" s="4">
        <v>815000</v>
      </c>
      <c r="C119" s="4" t="s">
        <v>10</v>
      </c>
      <c r="D119" s="4"/>
      <c r="E119" s="4"/>
      <c r="G119" s="381"/>
    </row>
    <row r="120" spans="1:7" ht="12.75">
      <c r="A120" s="4">
        <v>810</v>
      </c>
      <c r="B120" s="4">
        <v>815000</v>
      </c>
      <c r="C120" s="4" t="s">
        <v>81</v>
      </c>
      <c r="D120" s="4"/>
      <c r="E120" s="4"/>
      <c r="G120" s="381"/>
    </row>
    <row r="121" spans="1:7" ht="12.75">
      <c r="A121" s="4"/>
      <c r="B121" s="4" t="s">
        <v>320</v>
      </c>
      <c r="C121" s="7"/>
      <c r="D121" s="4"/>
      <c r="E121" s="4"/>
      <c r="G121" s="381"/>
    </row>
    <row r="122" spans="1:7" ht="12.75">
      <c r="A122" s="4"/>
      <c r="B122" s="4" t="s">
        <v>54</v>
      </c>
      <c r="C122" s="4"/>
      <c r="D122" s="4"/>
      <c r="E122" s="4"/>
      <c r="G122" s="381">
        <f>SUM(G117)</f>
        <v>0</v>
      </c>
    </row>
    <row r="123" spans="1:7" ht="12.75">
      <c r="A123" s="4"/>
      <c r="B123" s="4"/>
      <c r="C123" s="4"/>
      <c r="D123" s="4"/>
      <c r="E123" s="4"/>
      <c r="G123" s="381">
        <f>SUM(G119:G120)</f>
        <v>0</v>
      </c>
    </row>
    <row r="124" spans="1:3" ht="12.75">
      <c r="A124" s="158"/>
      <c r="B124" s="158"/>
      <c r="C124" s="158"/>
    </row>
    <row r="169" ht="12.75">
      <c r="G169" s="396">
        <v>640</v>
      </c>
    </row>
    <row r="244" ht="12.75">
      <c r="G244" s="396">
        <v>10</v>
      </c>
    </row>
    <row r="313" ht="12.75">
      <c r="C313" s="1" t="s">
        <v>321</v>
      </c>
    </row>
  </sheetData>
  <sheetProtection/>
  <mergeCells count="7">
    <mergeCell ref="A1:F1"/>
    <mergeCell ref="A115:C115"/>
    <mergeCell ref="D5:E5"/>
    <mergeCell ref="D6:E7"/>
    <mergeCell ref="A3:I3"/>
    <mergeCell ref="A4:I4"/>
    <mergeCell ref="A2:J2"/>
  </mergeCells>
  <printOptions/>
  <pageMargins left="0.75" right="0.75" top="1" bottom="1" header="0.5" footer="0.5"/>
  <pageSetup horizontalDpi="300" verticalDpi="300" orientation="portrait" paperSize="9" scale="77" r:id="rId1"/>
  <headerFooter alignWithMargins="0">
    <oddFooter>&amp;C&amp;"David,Bold"&amp;14&amp;P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F12" sqref="F12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rightToLeft="1" view="pageBreakPreview" zoomScaleSheetLayoutView="100" zoomScalePageLayoutView="0" workbookViewId="0" topLeftCell="A22">
      <selection activeCell="I40" sqref="I40"/>
    </sheetView>
  </sheetViews>
  <sheetFormatPr defaultColWidth="9.33203125" defaultRowHeight="12.75"/>
  <cols>
    <col min="2" max="2" width="29" style="0" bestFit="1" customWidth="1"/>
    <col min="3" max="3" width="13.16015625" style="95" bestFit="1" customWidth="1"/>
    <col min="4" max="4" width="12.16015625" style="0" bestFit="1" customWidth="1"/>
    <col min="5" max="5" width="15.66015625" style="182" bestFit="1" customWidth="1"/>
    <col min="6" max="6" width="7.33203125" style="87" hidden="1" customWidth="1"/>
    <col min="7" max="7" width="13.16015625" style="95" bestFit="1" customWidth="1"/>
    <col min="8" max="8" width="12.16015625" style="0" bestFit="1" customWidth="1"/>
    <col min="9" max="9" width="15.66015625" style="182" bestFit="1" customWidth="1"/>
    <col min="10" max="10" width="6.5" style="0" hidden="1" customWidth="1"/>
  </cols>
  <sheetData>
    <row r="1" spans="1:10" ht="27.75">
      <c r="A1" s="496" t="s">
        <v>269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ht="27.75">
      <c r="A2" s="495" t="s">
        <v>350</v>
      </c>
      <c r="B2" s="495"/>
      <c r="C2" s="495"/>
      <c r="D2" s="495"/>
      <c r="E2" s="495"/>
      <c r="F2" s="495"/>
      <c r="G2" s="495"/>
      <c r="H2" s="495"/>
      <c r="I2" s="495"/>
      <c r="J2" s="495"/>
    </row>
    <row r="4" spans="1:10" ht="23.25">
      <c r="A4" s="501" t="s">
        <v>270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23.25">
      <c r="A5" s="501" t="s">
        <v>306</v>
      </c>
      <c r="B5" s="501"/>
      <c r="C5" s="501"/>
      <c r="D5" s="501"/>
      <c r="E5" s="501"/>
      <c r="F5" s="501"/>
      <c r="G5" s="501"/>
      <c r="H5" s="501"/>
      <c r="I5" s="501"/>
      <c r="J5" s="501"/>
    </row>
    <row r="6" ht="13.5" thickBot="1"/>
    <row r="7" spans="1:11" s="86" customFormat="1" ht="15.75">
      <c r="A7" s="499" t="s">
        <v>218</v>
      </c>
      <c r="B7" s="499" t="s">
        <v>2</v>
      </c>
      <c r="C7" s="497" t="s">
        <v>54</v>
      </c>
      <c r="D7" s="497"/>
      <c r="E7" s="497"/>
      <c r="F7" s="497"/>
      <c r="G7" s="497" t="s">
        <v>13</v>
      </c>
      <c r="H7" s="497"/>
      <c r="I7" s="497"/>
      <c r="J7" s="498"/>
      <c r="K7" s="209"/>
    </row>
    <row r="8" spans="1:10" s="86" customFormat="1" ht="64.5" customHeight="1">
      <c r="A8" s="500"/>
      <c r="B8" s="500"/>
      <c r="C8" s="151" t="s">
        <v>351</v>
      </c>
      <c r="D8" s="88" t="s">
        <v>352</v>
      </c>
      <c r="E8" s="131" t="s">
        <v>353</v>
      </c>
      <c r="F8" s="88" t="s">
        <v>272</v>
      </c>
      <c r="G8" s="151" t="s">
        <v>354</v>
      </c>
      <c r="H8" s="88" t="s">
        <v>355</v>
      </c>
      <c r="I8" s="131" t="s">
        <v>353</v>
      </c>
      <c r="J8" s="178" t="s">
        <v>272</v>
      </c>
    </row>
    <row r="9" spans="1:10" s="86" customFormat="1" ht="12.75">
      <c r="A9" s="89">
        <v>1</v>
      </c>
      <c r="B9" s="89">
        <v>2</v>
      </c>
      <c r="C9" s="184">
        <v>3</v>
      </c>
      <c r="D9" s="89">
        <v>4</v>
      </c>
      <c r="E9" s="183">
        <v>5</v>
      </c>
      <c r="F9" s="90">
        <v>6</v>
      </c>
      <c r="G9" s="184">
        <v>7</v>
      </c>
      <c r="H9" s="89">
        <v>8</v>
      </c>
      <c r="I9" s="183">
        <v>9</v>
      </c>
      <c r="J9" s="179">
        <v>10</v>
      </c>
    </row>
    <row r="10" spans="1:10" ht="12.75">
      <c r="A10" s="91">
        <v>611100</v>
      </c>
      <c r="B10" s="91" t="s">
        <v>219</v>
      </c>
      <c r="C10" s="185"/>
      <c r="D10" s="91"/>
      <c r="E10" s="132"/>
      <c r="F10" s="92"/>
      <c r="G10" s="186" t="e">
        <f>SUM('הנהלה כללית'!#REF!)</f>
        <v>#REF!</v>
      </c>
      <c r="H10" s="93" t="e">
        <f>SUM('הנהלה כללית'!#REF!)</f>
        <v>#REF!</v>
      </c>
      <c r="I10" s="133" t="e">
        <f>SUM('הנהלה כללית'!#REF!)</f>
        <v>#REF!</v>
      </c>
      <c r="J10" s="180" t="e">
        <f>SUM(I10/G10)</f>
        <v>#REF!</v>
      </c>
    </row>
    <row r="11" spans="1:10" ht="12.75">
      <c r="A11" s="91">
        <v>611110</v>
      </c>
      <c r="B11" s="91" t="s">
        <v>220</v>
      </c>
      <c r="C11" s="185"/>
      <c r="D11" s="91"/>
      <c r="E11" s="132"/>
      <c r="F11" s="92"/>
      <c r="G11" s="186" t="e">
        <f>SUM('הנהלה כללית'!#REF!)</f>
        <v>#REF!</v>
      </c>
      <c r="H11" s="93" t="e">
        <f>SUM('הנהלה כללית'!#REF!)</f>
        <v>#REF!</v>
      </c>
      <c r="I11" s="133" t="e">
        <f>SUM('הנהלה כללית'!#REF!)</f>
        <v>#REF!</v>
      </c>
      <c r="J11" s="180" t="e">
        <f>SUM(I11/G11)</f>
        <v>#REF!</v>
      </c>
    </row>
    <row r="12" spans="1:10" ht="12.75">
      <c r="A12" s="91">
        <v>612000</v>
      </c>
      <c r="B12" s="91" t="s">
        <v>221</v>
      </c>
      <c r="C12" s="185"/>
      <c r="D12" s="91"/>
      <c r="E12" s="132"/>
      <c r="F12" s="92"/>
      <c r="G12" s="186" t="e">
        <f>SUM('הנהלה כללית'!#REF!)</f>
        <v>#REF!</v>
      </c>
      <c r="H12" s="93" t="e">
        <f>SUM('הנהלה כללית'!#REF!)</f>
        <v>#REF!</v>
      </c>
      <c r="I12" s="133" t="e">
        <f>SUM('הנהלה כללית'!#REF!)</f>
        <v>#REF!</v>
      </c>
      <c r="J12" s="180" t="e">
        <f aca="true" t="shared" si="0" ref="J12:J63">SUM(I12/G12)</f>
        <v>#REF!</v>
      </c>
    </row>
    <row r="13" spans="1:10" ht="12.75">
      <c r="A13" s="91">
        <v>613000</v>
      </c>
      <c r="B13" s="91" t="s">
        <v>222</v>
      </c>
      <c r="C13" s="185"/>
      <c r="D13" s="91"/>
      <c r="E13" s="132"/>
      <c r="F13" s="92"/>
      <c r="G13" s="186" t="e">
        <f>SUM('הנהלה כללית'!#REF!)</f>
        <v>#REF!</v>
      </c>
      <c r="H13" s="93" t="e">
        <f>SUM('הנהלה כללית'!#REF!)</f>
        <v>#REF!</v>
      </c>
      <c r="I13" s="133" t="e">
        <f>SUM('הנהלה כללית'!#REF!)</f>
        <v>#REF!</v>
      </c>
      <c r="J13" s="180" t="e">
        <f t="shared" si="0"/>
        <v>#REF!</v>
      </c>
    </row>
    <row r="14" spans="1:10" ht="12.75">
      <c r="A14" s="91">
        <v>616000</v>
      </c>
      <c r="B14" s="91" t="s">
        <v>223</v>
      </c>
      <c r="C14" s="185"/>
      <c r="D14" s="91"/>
      <c r="E14" s="132"/>
      <c r="F14" s="92"/>
      <c r="G14" s="186" t="e">
        <f>SUM('הנהלה כללית'!#REF!)</f>
        <v>#REF!</v>
      </c>
      <c r="H14" s="93" t="e">
        <f>SUM('הנהלה כללית'!#REF!)</f>
        <v>#REF!</v>
      </c>
      <c r="I14" s="133" t="e">
        <f>SUM('הנהלה כללית'!#REF!)</f>
        <v>#REF!</v>
      </c>
      <c r="J14" s="180" t="e">
        <f t="shared" si="0"/>
        <v>#REF!</v>
      </c>
    </row>
    <row r="15" spans="1:11" ht="12.75">
      <c r="A15" s="91">
        <v>617000</v>
      </c>
      <c r="B15" s="91" t="s">
        <v>224</v>
      </c>
      <c r="C15" s="185"/>
      <c r="D15" s="91"/>
      <c r="E15" s="132"/>
      <c r="F15" s="92"/>
      <c r="G15" s="186" t="e">
        <f>SUM('הנהלה כללית'!#REF!)</f>
        <v>#REF!</v>
      </c>
      <c r="H15" s="93" t="e">
        <f>SUM('הנהלה כללית'!#REF!)</f>
        <v>#REF!</v>
      </c>
      <c r="I15" s="133" t="e">
        <f>SUM('הנהלה כללית'!#REF!)</f>
        <v>#REF!</v>
      </c>
      <c r="J15" s="180" t="e">
        <f t="shared" si="0"/>
        <v>#REF!</v>
      </c>
      <c r="K15" s="101"/>
    </row>
    <row r="16" spans="1:10" ht="12.75">
      <c r="A16" s="91">
        <v>621100</v>
      </c>
      <c r="B16" s="91" t="s">
        <v>225</v>
      </c>
      <c r="C16" s="185"/>
      <c r="D16" s="91"/>
      <c r="E16" s="132"/>
      <c r="F16" s="92"/>
      <c r="G16" s="186" t="e">
        <f>SUM('הנהלה כללית'!#REF!)</f>
        <v>#REF!</v>
      </c>
      <c r="H16" s="93" t="e">
        <f>SUM('הנהלה כללית'!#REF!)</f>
        <v>#REF!</v>
      </c>
      <c r="I16" s="133" t="e">
        <f>SUM('הנהלה כללית'!#REF!)</f>
        <v>#REF!</v>
      </c>
      <c r="J16" s="180" t="e">
        <f t="shared" si="0"/>
        <v>#REF!</v>
      </c>
    </row>
    <row r="17" spans="1:11" ht="12.75">
      <c r="A17" s="91">
        <v>621300</v>
      </c>
      <c r="B17" s="91" t="s">
        <v>226</v>
      </c>
      <c r="C17" s="185"/>
      <c r="D17" s="91"/>
      <c r="E17" s="132"/>
      <c r="F17" s="92"/>
      <c r="G17" s="186" t="e">
        <f>SUM('הנהלה כללית'!#REF!)</f>
        <v>#REF!</v>
      </c>
      <c r="H17" s="93" t="e">
        <f>SUM('הנהלה כללית'!#REF!)</f>
        <v>#REF!</v>
      </c>
      <c r="I17" s="133" t="e">
        <f>SUM('הנהלה כללית'!#REF!)</f>
        <v>#REF!</v>
      </c>
      <c r="J17" s="180" t="e">
        <f t="shared" si="0"/>
        <v>#REF!</v>
      </c>
      <c r="K17" s="101"/>
    </row>
    <row r="18" spans="1:11" ht="12.75">
      <c r="A18" s="91">
        <v>623100</v>
      </c>
      <c r="B18" s="91" t="s">
        <v>227</v>
      </c>
      <c r="C18" s="185"/>
      <c r="D18" s="91"/>
      <c r="E18" s="132"/>
      <c r="F18" s="92"/>
      <c r="G18" s="186" t="e">
        <f>SUM('הנהלה כללית'!#REF!)</f>
        <v>#REF!</v>
      </c>
      <c r="H18" s="93" t="e">
        <f>SUM('הנהלה כללית'!#REF!)</f>
        <v>#REF!</v>
      </c>
      <c r="I18" s="133" t="e">
        <f>SUM('הנהלה כללית'!#REF!)</f>
        <v>#REF!</v>
      </c>
      <c r="J18" s="180" t="e">
        <f t="shared" si="0"/>
        <v>#REF!</v>
      </c>
      <c r="K18" s="101"/>
    </row>
    <row r="19" spans="1:10" ht="12.75">
      <c r="A19" s="91">
        <v>631000</v>
      </c>
      <c r="B19" s="91" t="s">
        <v>228</v>
      </c>
      <c r="C19" s="186" t="e">
        <f>SUM('הנהלה כללית'!#REF!)</f>
        <v>#REF!</v>
      </c>
      <c r="D19" s="93" t="e">
        <f>SUM('הנהלה כללית'!#REF!)</f>
        <v>#REF!</v>
      </c>
      <c r="E19" s="133" t="e">
        <f>SUM('הנהלה כללית'!#REF!)</f>
        <v>#REF!</v>
      </c>
      <c r="F19" s="92" t="e">
        <f>SUM(E19/C19)</f>
        <v>#REF!</v>
      </c>
      <c r="G19" s="186" t="e">
        <f>SUM('הנהלה כללית'!#REF!)</f>
        <v>#REF!</v>
      </c>
      <c r="H19" s="93" t="e">
        <f>SUM('הנהלה כללית'!#REF!)</f>
        <v>#REF!</v>
      </c>
      <c r="I19" s="133" t="e">
        <f>SUM('הנהלה כללית'!#REF!)</f>
        <v>#REF!</v>
      </c>
      <c r="J19" s="180" t="e">
        <f t="shared" si="0"/>
        <v>#REF!</v>
      </c>
    </row>
    <row r="20" spans="1:10" ht="12.75">
      <c r="A20" s="91">
        <v>640000</v>
      </c>
      <c r="B20" s="91" t="s">
        <v>229</v>
      </c>
      <c r="C20" s="185"/>
      <c r="D20" s="91"/>
      <c r="E20" s="132"/>
      <c r="F20" s="92"/>
      <c r="G20" s="186" t="e">
        <f>SUM('הנהלה כללית'!#REF!)</f>
        <v>#REF!</v>
      </c>
      <c r="H20" s="93" t="e">
        <f>SUM('הנהלה כללית'!#REF!)</f>
        <v>#REF!</v>
      </c>
      <c r="I20" s="133" t="e">
        <f>SUM('הנהלה כללית'!#REF!)</f>
        <v>#REF!</v>
      </c>
      <c r="J20" s="180" t="e">
        <f t="shared" si="0"/>
        <v>#REF!</v>
      </c>
    </row>
    <row r="21" spans="1:10" ht="12.75">
      <c r="A21" s="91">
        <v>712000</v>
      </c>
      <c r="B21" s="91" t="s">
        <v>230</v>
      </c>
      <c r="C21" s="186" t="e">
        <f>SUM('שירותים מקומיים'!#REF!)</f>
        <v>#REF!</v>
      </c>
      <c r="D21" s="93" t="e">
        <f>SUM('שירותים מקומיים'!#REF!)</f>
        <v>#REF!</v>
      </c>
      <c r="E21" s="133" t="e">
        <f>SUM('שירותים מקומיים'!#REF!)</f>
        <v>#REF!</v>
      </c>
      <c r="F21" s="92" t="e">
        <f>SUM(E21/C21)</f>
        <v>#REF!</v>
      </c>
      <c r="G21" s="186" t="e">
        <f>SUM('שירותים מקומיים'!#REF!)</f>
        <v>#REF!</v>
      </c>
      <c r="H21" s="93" t="e">
        <f>SUM('שירותים מקומיים'!#REF!)</f>
        <v>#REF!</v>
      </c>
      <c r="I21" s="133" t="e">
        <f>SUM('שירותים מקומיים'!#REF!)</f>
        <v>#REF!</v>
      </c>
      <c r="J21" s="180" t="e">
        <f t="shared" si="0"/>
        <v>#REF!</v>
      </c>
    </row>
    <row r="22" spans="1:10" ht="12.75">
      <c r="A22" s="91">
        <v>714000</v>
      </c>
      <c r="B22" s="91" t="s">
        <v>232</v>
      </c>
      <c r="C22" s="185"/>
      <c r="D22" s="91"/>
      <c r="E22" s="132"/>
      <c r="F22" s="92"/>
      <c r="G22" s="186" t="e">
        <f>SUM('שירותים מקומיים'!#REF!)</f>
        <v>#REF!</v>
      </c>
      <c r="H22" s="93" t="e">
        <f>SUM('שירותים מקומיים'!#REF!)</f>
        <v>#REF!</v>
      </c>
      <c r="I22" s="133" t="e">
        <f>SUM('שירותים מקומיים'!#REF!)</f>
        <v>#REF!</v>
      </c>
      <c r="J22" s="180" t="e">
        <f t="shared" si="0"/>
        <v>#REF!</v>
      </c>
    </row>
    <row r="23" spans="1:10" ht="12.75">
      <c r="A23" s="91">
        <v>715000</v>
      </c>
      <c r="B23" s="91" t="s">
        <v>231</v>
      </c>
      <c r="C23" s="185"/>
      <c r="D23" s="91"/>
      <c r="E23" s="132"/>
      <c r="F23" s="92"/>
      <c r="G23" s="186" t="e">
        <f>SUM('שירותים מקומיים'!#REF!)</f>
        <v>#REF!</v>
      </c>
      <c r="H23" s="93" t="e">
        <f>SUM('שירותים מקומיים'!#REF!)</f>
        <v>#REF!</v>
      </c>
      <c r="I23" s="133" t="e">
        <f>SUM('שירותים מקומיים'!#REF!)</f>
        <v>#REF!</v>
      </c>
      <c r="J23" s="180" t="e">
        <f t="shared" si="0"/>
        <v>#REF!</v>
      </c>
    </row>
    <row r="24" spans="1:10" ht="12.75">
      <c r="A24" s="91">
        <v>721000</v>
      </c>
      <c r="B24" s="91" t="s">
        <v>233</v>
      </c>
      <c r="C24" s="185"/>
      <c r="D24" s="91"/>
      <c r="E24" s="132"/>
      <c r="F24" s="92"/>
      <c r="G24" s="186" t="e">
        <f>SUM('שירותים מקומיים'!#REF!)</f>
        <v>#REF!</v>
      </c>
      <c r="H24" s="93" t="e">
        <f>SUM('שירותים מקומיים'!#REF!)</f>
        <v>#REF!</v>
      </c>
      <c r="I24" s="133" t="e">
        <f>SUM('שירותים מקומיים'!#REF!)</f>
        <v>#REF!</v>
      </c>
      <c r="J24" s="180" t="e">
        <f t="shared" si="0"/>
        <v>#REF!</v>
      </c>
    </row>
    <row r="25" spans="1:10" ht="12.75">
      <c r="A25" s="91">
        <v>726100</v>
      </c>
      <c r="B25" s="91" t="s">
        <v>234</v>
      </c>
      <c r="C25" s="185"/>
      <c r="D25" s="91"/>
      <c r="E25" s="132"/>
      <c r="F25" s="92"/>
      <c r="G25" s="186" t="e">
        <f>SUM('שירותים מקומיים'!#REF!)</f>
        <v>#REF!</v>
      </c>
      <c r="H25" s="93" t="e">
        <f>SUM('שירותים מקומיים'!#REF!)</f>
        <v>#REF!</v>
      </c>
      <c r="I25" s="133" t="e">
        <f>SUM('שירותים מקומיים'!#REF!)</f>
        <v>#REF!</v>
      </c>
      <c r="J25" s="180" t="e">
        <f t="shared" si="0"/>
        <v>#REF!</v>
      </c>
    </row>
    <row r="26" spans="1:10" ht="12.75">
      <c r="A26" s="91">
        <v>731000</v>
      </c>
      <c r="B26" s="91" t="s">
        <v>235</v>
      </c>
      <c r="C26" s="186" t="e">
        <f>SUM('שירותים מקומיים'!#REF!)</f>
        <v>#REF!</v>
      </c>
      <c r="D26" s="93" t="e">
        <f>SUM('שירותים מקומיים'!#REF!)</f>
        <v>#REF!</v>
      </c>
      <c r="E26" s="133" t="e">
        <f>SUM('שירותים מקומיים'!#REF!)</f>
        <v>#REF!</v>
      </c>
      <c r="F26" s="92" t="e">
        <f>SUM(E26/C26)</f>
        <v>#REF!</v>
      </c>
      <c r="G26" s="186" t="e">
        <f>SUM('שירותים מקומיים'!#REF!)</f>
        <v>#REF!</v>
      </c>
      <c r="H26" s="93" t="e">
        <f>SUM('שירותים מקומיים'!#REF!)</f>
        <v>#REF!</v>
      </c>
      <c r="I26" s="133" t="e">
        <f>SUM('שירותים מקומיים'!#REF!)</f>
        <v>#REF!</v>
      </c>
      <c r="J26" s="180" t="e">
        <f t="shared" si="0"/>
        <v>#REF!</v>
      </c>
    </row>
    <row r="27" spans="1:10" ht="12.75">
      <c r="A27" s="91">
        <v>741000</v>
      </c>
      <c r="B27" s="91" t="s">
        <v>236</v>
      </c>
      <c r="C27" s="185"/>
      <c r="D27" s="91"/>
      <c r="E27" s="132"/>
      <c r="F27" s="92"/>
      <c r="G27" s="186" t="e">
        <f>SUM('שירותים מקומיים'!#REF!)</f>
        <v>#REF!</v>
      </c>
      <c r="H27" s="93" t="e">
        <f>SUM('שירותים מקומיים'!#REF!)</f>
        <v>#REF!</v>
      </c>
      <c r="I27" s="133" t="e">
        <f>SUM('שירותים מקומיים'!#REF!)</f>
        <v>#REF!</v>
      </c>
      <c r="J27" s="180" t="e">
        <f t="shared" si="0"/>
        <v>#REF!</v>
      </c>
    </row>
    <row r="28" spans="1:10" ht="12.75">
      <c r="A28" s="91">
        <v>746000</v>
      </c>
      <c r="B28" s="91" t="s">
        <v>237</v>
      </c>
      <c r="C28" s="185"/>
      <c r="D28" s="91"/>
      <c r="E28" s="132"/>
      <c r="F28" s="92"/>
      <c r="G28" s="186" t="e">
        <f>SUM('שירותים מקומיים'!#REF!)</f>
        <v>#REF!</v>
      </c>
      <c r="H28" s="93" t="e">
        <f>SUM('שירותים מקומיים'!#REF!)</f>
        <v>#REF!</v>
      </c>
      <c r="I28" s="133" t="e">
        <f>SUM('שירותים מקומיים'!#REF!)</f>
        <v>#REF!</v>
      </c>
      <c r="J28" s="180" t="e">
        <f t="shared" si="0"/>
        <v>#REF!</v>
      </c>
    </row>
    <row r="29" spans="1:10" ht="12.75">
      <c r="A29" s="91">
        <v>750000</v>
      </c>
      <c r="B29" s="91" t="s">
        <v>238</v>
      </c>
      <c r="C29" s="185"/>
      <c r="D29" s="91"/>
      <c r="E29" s="132"/>
      <c r="F29" s="92"/>
      <c r="G29" s="186"/>
      <c r="H29" s="93"/>
      <c r="I29" s="133"/>
      <c r="J29" s="180" t="e">
        <f t="shared" si="0"/>
        <v>#DIV/0!</v>
      </c>
    </row>
    <row r="30" spans="1:10" ht="12.75">
      <c r="A30" s="91">
        <v>760000</v>
      </c>
      <c r="B30" s="91" t="s">
        <v>239</v>
      </c>
      <c r="C30" s="186" t="e">
        <f>SUM('שירותים מקומיים'!#REF!)</f>
        <v>#REF!</v>
      </c>
      <c r="D30" s="93" t="e">
        <f>SUM('שירותים מקומיים'!#REF!)</f>
        <v>#REF!</v>
      </c>
      <c r="E30" s="133" t="e">
        <f>SUM('שירותים מקומיים'!#REF!)</f>
        <v>#REF!</v>
      </c>
      <c r="F30" s="92" t="e">
        <f>SUM(E30/C30)</f>
        <v>#REF!</v>
      </c>
      <c r="G30" s="186" t="e">
        <f>SUM('שירותים מקומיים'!#REF!)</f>
        <v>#REF!</v>
      </c>
      <c r="H30" s="93" t="e">
        <f>SUM('שירותים מקומיים'!#REF!)</f>
        <v>#REF!</v>
      </c>
      <c r="I30" s="133" t="e">
        <f>SUM('שירותים מקומיים'!#REF!)</f>
        <v>#REF!</v>
      </c>
      <c r="J30" s="180" t="e">
        <f t="shared" si="0"/>
        <v>#REF!</v>
      </c>
    </row>
    <row r="31" spans="1:11" ht="12.75">
      <c r="A31" s="91"/>
      <c r="B31" s="91" t="s">
        <v>169</v>
      </c>
      <c r="C31" s="185"/>
      <c r="D31" s="91"/>
      <c r="E31" s="132"/>
      <c r="F31" s="92"/>
      <c r="G31" s="186" t="e">
        <f>SUM('שירותים מקומיים'!#REF!)</f>
        <v>#REF!</v>
      </c>
      <c r="H31" s="93" t="e">
        <f>SUM('שירותים מקומיים'!#REF!)</f>
        <v>#REF!</v>
      </c>
      <c r="I31" s="133" t="e">
        <f>SUM('שירותים מקומיים'!#REF!)</f>
        <v>#REF!</v>
      </c>
      <c r="J31" s="180" t="e">
        <f t="shared" si="0"/>
        <v>#REF!</v>
      </c>
      <c r="K31" s="101"/>
    </row>
    <row r="32" spans="1:10" ht="12.75">
      <c r="A32" s="91">
        <v>811000</v>
      </c>
      <c r="B32" s="91" t="s">
        <v>240</v>
      </c>
      <c r="C32" s="185" t="e">
        <f>SUM('שרותים ממלכתיים'!#REF!)</f>
        <v>#REF!</v>
      </c>
      <c r="D32" s="91" t="e">
        <f>SUM('שרותים ממלכתיים'!#REF!)</f>
        <v>#REF!</v>
      </c>
      <c r="E32" s="132" t="e">
        <f>SUM('שרותים ממלכתיים'!#REF!)</f>
        <v>#REF!</v>
      </c>
      <c r="F32" s="92"/>
      <c r="G32" s="186" t="e">
        <f>SUM('שרותים ממלכתיים'!#REF!)</f>
        <v>#REF!</v>
      </c>
      <c r="H32" s="93" t="e">
        <f>SUM('שרותים ממלכתיים'!#REF!)</f>
        <v>#REF!</v>
      </c>
      <c r="I32" s="133" t="e">
        <f>SUM('שרותים ממלכתיים'!#REF!)</f>
        <v>#REF!</v>
      </c>
      <c r="J32" s="180" t="e">
        <f t="shared" si="0"/>
        <v>#REF!</v>
      </c>
    </row>
    <row r="33" spans="1:10" ht="12.75">
      <c r="A33" s="91">
        <v>812000</v>
      </c>
      <c r="B33" s="91" t="s">
        <v>241</v>
      </c>
      <c r="C33" s="186" t="e">
        <f>SUM('שרותים ממלכתיים'!#REF!)</f>
        <v>#REF!</v>
      </c>
      <c r="D33" s="93" t="e">
        <f>SUM('שרותים ממלכתיים'!#REF!)</f>
        <v>#REF!</v>
      </c>
      <c r="E33" s="133" t="e">
        <f>SUM('שרותים ממלכתיים'!#REF!)</f>
        <v>#REF!</v>
      </c>
      <c r="F33" s="92" t="e">
        <f>SUM(E33/C33)</f>
        <v>#REF!</v>
      </c>
      <c r="G33" s="186" t="e">
        <f>SUM('שרותים ממלכתיים'!#REF!)</f>
        <v>#REF!</v>
      </c>
      <c r="H33" s="93" t="e">
        <f>SUM('שרותים ממלכתיים'!#REF!)</f>
        <v>#REF!</v>
      </c>
      <c r="I33" s="133" t="e">
        <f>SUM('שרותים ממלכתיים'!#REF!)</f>
        <v>#REF!</v>
      </c>
      <c r="J33" s="180" t="e">
        <f t="shared" si="0"/>
        <v>#REF!</v>
      </c>
    </row>
    <row r="34" spans="1:10" ht="12.75">
      <c r="A34" s="91">
        <v>813200</v>
      </c>
      <c r="B34" s="91" t="s">
        <v>242</v>
      </c>
      <c r="C34" s="186" t="e">
        <f>SUM('שרותים ממלכתיים'!#REF!)</f>
        <v>#REF!</v>
      </c>
      <c r="D34" s="93" t="e">
        <f>SUM('שרותים ממלכתיים'!#REF!)</f>
        <v>#REF!</v>
      </c>
      <c r="E34" s="133" t="e">
        <f>SUM('שרותים ממלכתיים'!#REF!)</f>
        <v>#REF!</v>
      </c>
      <c r="F34" s="92" t="e">
        <f>SUM(E34/C34)</f>
        <v>#REF!</v>
      </c>
      <c r="G34" s="186" t="e">
        <f>SUM('שרותים ממלכתיים'!#REF!)</f>
        <v>#REF!</v>
      </c>
      <c r="H34" s="93" t="e">
        <f>SUM('שרותים ממלכתיים'!#REF!)</f>
        <v>#REF!</v>
      </c>
      <c r="I34" s="133" t="e">
        <f>SUM('שרותים ממלכתיים'!#REF!)</f>
        <v>#REF!</v>
      </c>
      <c r="J34" s="180" t="e">
        <f t="shared" si="0"/>
        <v>#REF!</v>
      </c>
    </row>
    <row r="35" spans="1:10" ht="12.75">
      <c r="A35" s="91">
        <v>813300</v>
      </c>
      <c r="B35" s="91" t="s">
        <v>243</v>
      </c>
      <c r="C35" s="186" t="e">
        <f>SUM('שרותים ממלכתיים'!#REF!)</f>
        <v>#REF!</v>
      </c>
      <c r="D35" s="93" t="e">
        <f>SUM('שרותים ממלכתיים'!#REF!)</f>
        <v>#REF!</v>
      </c>
      <c r="E35" s="133" t="e">
        <f>SUM('שרותים ממלכתיים'!#REF!)</f>
        <v>#REF!</v>
      </c>
      <c r="F35" s="92" t="e">
        <f>SUM(E35/C35)</f>
        <v>#REF!</v>
      </c>
      <c r="G35" s="186" t="e">
        <f>SUM('שרותים ממלכתיים'!#REF!)</f>
        <v>#REF!</v>
      </c>
      <c r="H35" s="93" t="e">
        <f>SUM('שרותים ממלכתיים'!#REF!)</f>
        <v>#REF!</v>
      </c>
      <c r="I35" s="133" t="e">
        <f>SUM('שרותים ממלכתיים'!#REF!)</f>
        <v>#REF!</v>
      </c>
      <c r="J35" s="180" t="e">
        <f t="shared" si="0"/>
        <v>#REF!</v>
      </c>
    </row>
    <row r="36" spans="1:10" ht="12.75">
      <c r="A36" s="91">
        <v>814000</v>
      </c>
      <c r="B36" s="91" t="s">
        <v>244</v>
      </c>
      <c r="C36" s="186" t="e">
        <f>SUM('שרותים ממלכתיים'!#REF!)</f>
        <v>#REF!</v>
      </c>
      <c r="D36" s="93" t="e">
        <f>SUM('שרותים ממלכתיים'!#REF!)</f>
        <v>#REF!</v>
      </c>
      <c r="E36" s="133" t="e">
        <f>SUM('שרותים ממלכתיים'!#REF!)</f>
        <v>#REF!</v>
      </c>
      <c r="F36" s="92" t="e">
        <f>SUM(E36/C36)</f>
        <v>#REF!</v>
      </c>
      <c r="G36" s="186" t="e">
        <f>SUM('שרותים ממלכתיים'!#REF!)</f>
        <v>#REF!</v>
      </c>
      <c r="H36" s="93" t="e">
        <f>SUM('שרותים ממלכתיים'!#REF!)</f>
        <v>#REF!</v>
      </c>
      <c r="I36" s="133" t="e">
        <f>SUM('שרותים ממלכתיים'!#REF!)</f>
        <v>#REF!</v>
      </c>
      <c r="J36" s="180" t="e">
        <f t="shared" si="0"/>
        <v>#REF!</v>
      </c>
    </row>
    <row r="37" spans="1:10" ht="12.75">
      <c r="A37" s="91">
        <v>815000</v>
      </c>
      <c r="B37" s="91" t="s">
        <v>245</v>
      </c>
      <c r="C37" s="185"/>
      <c r="D37" s="91"/>
      <c r="E37" s="132" t="e">
        <f>SUM('שרותים ממלכתיים'!#REF!)</f>
        <v>#REF!</v>
      </c>
      <c r="F37" s="92"/>
      <c r="G37" s="185" t="e">
        <f>SUM('שרותים ממלכתיים'!#REF!)</f>
        <v>#REF!</v>
      </c>
      <c r="H37" s="91" t="e">
        <f>SUM('שרותים ממלכתיים'!#REF!)</f>
        <v>#REF!</v>
      </c>
      <c r="I37" s="133" t="e">
        <f>SUM('שרותים ממלכתיים'!#REF!)</f>
        <v>#REF!</v>
      </c>
      <c r="J37" s="180" t="e">
        <f t="shared" si="0"/>
        <v>#REF!</v>
      </c>
    </row>
    <row r="38" spans="1:10" ht="12.75">
      <c r="A38" s="91">
        <v>817000</v>
      </c>
      <c r="B38" s="91" t="s">
        <v>246</v>
      </c>
      <c r="C38" s="186" t="e">
        <f>SUM('שרותים ממלכתיים'!#REF!)</f>
        <v>#REF!</v>
      </c>
      <c r="D38" s="93" t="e">
        <f>SUM('שרותים ממלכתיים'!#REF!)</f>
        <v>#REF!</v>
      </c>
      <c r="E38" s="133" t="e">
        <f>SUM('שרותים ממלכתיים'!#REF!)</f>
        <v>#REF!</v>
      </c>
      <c r="F38" s="92" t="e">
        <f>SUM(E38/C38)</f>
        <v>#REF!</v>
      </c>
      <c r="G38" s="186" t="e">
        <f>SUM('שרותים ממלכתיים'!#REF!)</f>
        <v>#REF!</v>
      </c>
      <c r="H38" s="93" t="e">
        <f>SUM('שרותים ממלכתיים'!#REF!)</f>
        <v>#REF!</v>
      </c>
      <c r="I38" s="133" t="e">
        <f>SUM('שרותים ממלכתיים'!#REF!)</f>
        <v>#REF!</v>
      </c>
      <c r="J38" s="180" t="e">
        <f t="shared" si="0"/>
        <v>#REF!</v>
      </c>
    </row>
    <row r="39" spans="1:10" ht="12.75">
      <c r="A39" s="91">
        <v>817100</v>
      </c>
      <c r="B39" s="91" t="s">
        <v>363</v>
      </c>
      <c r="C39" s="186"/>
      <c r="D39" s="93"/>
      <c r="E39" s="133"/>
      <c r="F39" s="92"/>
      <c r="G39" s="186"/>
      <c r="H39" s="93"/>
      <c r="I39" s="133" t="e">
        <f>SUM('שרותים ממלכתיים'!#REF!)</f>
        <v>#REF!</v>
      </c>
      <c r="J39" s="180"/>
    </row>
    <row r="40" spans="1:10" ht="12.75">
      <c r="A40" s="91">
        <v>817220</v>
      </c>
      <c r="B40" s="91" t="s">
        <v>247</v>
      </c>
      <c r="C40" s="186" t="e">
        <f>SUM('שרותים ממלכתיים'!#REF!)</f>
        <v>#REF!</v>
      </c>
      <c r="D40" s="93"/>
      <c r="E40" s="133"/>
      <c r="F40" s="92" t="e">
        <f>SUM(E40/C40)</f>
        <v>#REF!</v>
      </c>
      <c r="G40" s="186" t="e">
        <f>SUM('שרותים ממלכתיים'!#REF!)</f>
        <v>#REF!</v>
      </c>
      <c r="H40" s="93" t="e">
        <f>SUM('שרותים ממלכתיים'!#REF!)</f>
        <v>#REF!</v>
      </c>
      <c r="I40" s="133" t="e">
        <f>SUM('שרותים ממלכתיים'!#REF!)</f>
        <v>#REF!</v>
      </c>
      <c r="J40" s="180" t="e">
        <f t="shared" si="0"/>
        <v>#REF!</v>
      </c>
    </row>
    <row r="41" spans="1:10" ht="12.75">
      <c r="A41" s="91">
        <v>817300</v>
      </c>
      <c r="B41" s="91" t="s">
        <v>248</v>
      </c>
      <c r="C41" s="186" t="e">
        <f>SUM('שרותים ממלכתיים'!#REF!)</f>
        <v>#REF!</v>
      </c>
      <c r="D41" s="93" t="e">
        <f>SUM('שרותים ממלכתיים'!#REF!)</f>
        <v>#REF!</v>
      </c>
      <c r="E41" s="133" t="e">
        <f>SUM('שרותים ממלכתיים'!#REF!)</f>
        <v>#REF!</v>
      </c>
      <c r="F41" s="92" t="e">
        <f>SUM(E41/C41)</f>
        <v>#REF!</v>
      </c>
      <c r="G41" s="186" t="e">
        <f>SUM('שרותים ממלכתיים'!#REF!)</f>
        <v>#REF!</v>
      </c>
      <c r="H41" s="93" t="e">
        <f>SUM('שרותים ממלכתיים'!#REF!)</f>
        <v>#REF!</v>
      </c>
      <c r="I41" s="133" t="e">
        <f>SUM('שרותים ממלכתיים'!#REF!)</f>
        <v>#REF!</v>
      </c>
      <c r="J41" s="180" t="e">
        <f t="shared" si="0"/>
        <v>#REF!</v>
      </c>
    </row>
    <row r="42" spans="1:10" ht="12.75">
      <c r="A42" s="91">
        <v>817500</v>
      </c>
      <c r="B42" s="91" t="s">
        <v>86</v>
      </c>
      <c r="C42" s="185" t="e">
        <f>SUM('שרותים ממלכתיים'!#REF!)</f>
        <v>#REF!</v>
      </c>
      <c r="D42" s="93" t="e">
        <f>SUM('שרותים ממלכתיים'!#REF!)</f>
        <v>#REF!</v>
      </c>
      <c r="E42" s="132" t="e">
        <f>SUM('שרותים ממלכתיים'!#REF!)</f>
        <v>#REF!</v>
      </c>
      <c r="F42" s="92"/>
      <c r="G42" s="186" t="e">
        <f>SUM('שרותים ממלכתיים'!#REF!)</f>
        <v>#REF!</v>
      </c>
      <c r="H42" s="93" t="e">
        <f>SUM('שרותים ממלכתיים'!#REF!)</f>
        <v>#REF!</v>
      </c>
      <c r="I42" s="133" t="e">
        <f>SUM('שרותים ממלכתיים'!#REF!)</f>
        <v>#REF!</v>
      </c>
      <c r="J42" s="180" t="e">
        <f t="shared" si="0"/>
        <v>#REF!</v>
      </c>
    </row>
    <row r="43" spans="1:10" ht="12.75">
      <c r="A43" s="91">
        <v>817700</v>
      </c>
      <c r="B43" s="91" t="s">
        <v>316</v>
      </c>
      <c r="C43" s="185" t="e">
        <f>SUM('שרותים ממלכתיים'!#REF!)</f>
        <v>#REF!</v>
      </c>
      <c r="D43" s="142" t="e">
        <f>SUM('שרותים ממלכתיים'!#REF!)</f>
        <v>#REF!</v>
      </c>
      <c r="E43" s="132" t="e">
        <f>SUM('שרותים ממלכתיים'!#REF!)</f>
        <v>#REF!</v>
      </c>
      <c r="F43" s="92"/>
      <c r="G43" s="186" t="e">
        <f>SUM('שרותים ממלכתיים'!#REF!)</f>
        <v>#REF!</v>
      </c>
      <c r="H43" s="93" t="e">
        <f>SUM('שרותים ממלכתיים'!#REF!)</f>
        <v>#REF!</v>
      </c>
      <c r="I43" s="133" t="e">
        <f>SUM('שרותים ממלכתיים'!#REF!)</f>
        <v>#REF!</v>
      </c>
      <c r="J43" s="180"/>
    </row>
    <row r="44" spans="1:10" ht="12.75">
      <c r="A44" s="91">
        <v>817800</v>
      </c>
      <c r="B44" s="91" t="s">
        <v>249</v>
      </c>
      <c r="C44" s="186" t="e">
        <f>SUM('שרותים ממלכתיים'!#REF!)</f>
        <v>#REF!</v>
      </c>
      <c r="D44" s="93" t="e">
        <f>SUM('שרותים ממלכתיים'!#REF!)</f>
        <v>#REF!</v>
      </c>
      <c r="E44" s="133" t="e">
        <f>SUM('שרותים ממלכתיים'!#REF!)</f>
        <v>#REF!</v>
      </c>
      <c r="F44" s="92" t="e">
        <f aca="true" t="shared" si="1" ref="F44:F56">SUM(E44/C44)</f>
        <v>#REF!</v>
      </c>
      <c r="G44" s="186" t="e">
        <f>SUM('שרותים ממלכתיים'!#REF!)</f>
        <v>#REF!</v>
      </c>
      <c r="H44" s="93" t="e">
        <f>SUM('שרותים ממלכתיים'!#REF!)</f>
        <v>#REF!</v>
      </c>
      <c r="I44" s="133" t="e">
        <f>SUM('שרותים ממלכתיים'!#REF!)</f>
        <v>#REF!</v>
      </c>
      <c r="J44" s="180" t="e">
        <f t="shared" si="0"/>
        <v>#REF!</v>
      </c>
    </row>
    <row r="45" spans="1:11" ht="12.75">
      <c r="A45" s="91">
        <v>817900</v>
      </c>
      <c r="B45" s="91" t="s">
        <v>250</v>
      </c>
      <c r="C45" s="186" t="e">
        <f>SUM('שרותים ממלכתיים'!#REF!)</f>
        <v>#REF!</v>
      </c>
      <c r="D45" s="93" t="e">
        <f>SUM('שרותים ממלכתיים'!#REF!)</f>
        <v>#REF!</v>
      </c>
      <c r="E45" s="133" t="e">
        <f>SUM('שרותים ממלכתיים'!#REF!)</f>
        <v>#REF!</v>
      </c>
      <c r="F45" s="92" t="e">
        <f t="shared" si="1"/>
        <v>#REF!</v>
      </c>
      <c r="G45" s="186" t="e">
        <f>SUM('שרותים ממלכתיים'!#REF!)</f>
        <v>#REF!</v>
      </c>
      <c r="H45" s="93" t="e">
        <f>SUM('שרותים ממלכתיים'!#REF!)</f>
        <v>#REF!</v>
      </c>
      <c r="I45" s="133" t="e">
        <f>SUM('שרותים ממלכתיים'!#REF!)</f>
        <v>#REF!</v>
      </c>
      <c r="J45" s="180" t="e">
        <f t="shared" si="0"/>
        <v>#REF!</v>
      </c>
      <c r="K45" s="101"/>
    </row>
    <row r="46" spans="1:10" ht="12.75">
      <c r="A46" s="91">
        <v>824000</v>
      </c>
      <c r="B46" s="91" t="s">
        <v>251</v>
      </c>
      <c r="C46" s="186" t="e">
        <f>SUM('שרותים ממלכתיים'!#REF!)</f>
        <v>#REF!</v>
      </c>
      <c r="D46" s="93" t="e">
        <f>SUM('שרותים ממלכתיים'!#REF!)</f>
        <v>#REF!</v>
      </c>
      <c r="E46" s="133" t="e">
        <f>SUM('שרותים ממלכתיים'!#REF!)</f>
        <v>#REF!</v>
      </c>
      <c r="F46" s="92" t="e">
        <f t="shared" si="1"/>
        <v>#REF!</v>
      </c>
      <c r="G46" s="186" t="e">
        <f>SUM('שרותים ממלכתיים'!#REF!)</f>
        <v>#REF!</v>
      </c>
      <c r="H46" s="93" t="e">
        <f>SUM('שרותים ממלכתיים'!#REF!)</f>
        <v>#REF!</v>
      </c>
      <c r="I46" s="133" t="e">
        <f>SUM('שרותים ממלכתיים'!#REF!)</f>
        <v>#REF!</v>
      </c>
      <c r="J46" s="180" t="e">
        <f t="shared" si="0"/>
        <v>#REF!</v>
      </c>
    </row>
    <row r="47" spans="1:11" ht="12.75">
      <c r="A47" s="94" t="s">
        <v>252</v>
      </c>
      <c r="B47" s="91" t="s">
        <v>253</v>
      </c>
      <c r="C47" s="186" t="e">
        <f>SUM('שרותים ממלכתיים'!#REF!)</f>
        <v>#REF!</v>
      </c>
      <c r="D47" s="93" t="e">
        <f>SUM('שרותים ממלכתיים'!#REF!)</f>
        <v>#REF!</v>
      </c>
      <c r="E47" s="133" t="e">
        <f>SUM('שרותים ממלכתיים'!#REF!)</f>
        <v>#REF!</v>
      </c>
      <c r="F47" s="92" t="e">
        <f t="shared" si="1"/>
        <v>#REF!</v>
      </c>
      <c r="G47" s="186" t="e">
        <f>SUM('שרותים ממלכתיים'!#REF!)</f>
        <v>#REF!</v>
      </c>
      <c r="H47" s="93" t="e">
        <f>SUM('שרותים ממלכתיים'!#REF!)</f>
        <v>#REF!</v>
      </c>
      <c r="I47" s="133" t="e">
        <f>SUM('שרותים ממלכתיים'!#REF!)</f>
        <v>#REF!</v>
      </c>
      <c r="J47" s="180" t="e">
        <f t="shared" si="0"/>
        <v>#REF!</v>
      </c>
      <c r="K47" s="101"/>
    </row>
    <row r="48" spans="1:10" ht="12.75">
      <c r="A48" s="91">
        <v>832000</v>
      </c>
      <c r="B48" s="91" t="s">
        <v>254</v>
      </c>
      <c r="C48" s="186" t="e">
        <f>SUM('שרותים ממלכתיים'!#REF!)</f>
        <v>#REF!</v>
      </c>
      <c r="D48" s="93" t="e">
        <f>SUM('שרותים ממלכתיים'!#REF!)</f>
        <v>#REF!</v>
      </c>
      <c r="E48" s="133" t="e">
        <f>SUM('שרותים ממלכתיים'!#REF!)</f>
        <v>#REF!</v>
      </c>
      <c r="F48" s="92" t="e">
        <f t="shared" si="1"/>
        <v>#REF!</v>
      </c>
      <c r="G48" s="186" t="e">
        <f>SUM('שרותים ממלכתיים'!#REF!)</f>
        <v>#REF!</v>
      </c>
      <c r="H48" s="93" t="e">
        <f>SUM('שרותים ממלכתיים'!#REF!)</f>
        <v>#REF!</v>
      </c>
      <c r="I48" s="133" t="e">
        <f>SUM('שרותים ממלכתיים'!#REF!)</f>
        <v>#REF!</v>
      </c>
      <c r="J48" s="180" t="e">
        <f t="shared" si="0"/>
        <v>#REF!</v>
      </c>
    </row>
    <row r="49" spans="1:10" ht="12.75">
      <c r="A49" s="91">
        <v>841000</v>
      </c>
      <c r="B49" s="91" t="s">
        <v>255</v>
      </c>
      <c r="C49" s="186" t="e">
        <f>SUM('שרותים ממלכתיים'!#REF!)</f>
        <v>#REF!</v>
      </c>
      <c r="D49" s="93" t="e">
        <f>SUM('שרותים ממלכתיים'!#REF!)</f>
        <v>#REF!</v>
      </c>
      <c r="E49" s="133" t="e">
        <f>SUM('שרותים ממלכתיים'!#REF!)</f>
        <v>#REF!</v>
      </c>
      <c r="F49" s="92" t="e">
        <f t="shared" si="1"/>
        <v>#REF!</v>
      </c>
      <c r="G49" s="186" t="e">
        <f>SUM('שרותים ממלכתיים'!#REF!)</f>
        <v>#REF!</v>
      </c>
      <c r="H49" s="93" t="e">
        <f>SUM('שרותים ממלכתיים'!#REF!)</f>
        <v>#REF!</v>
      </c>
      <c r="I49" s="133" t="e">
        <f>SUM('שרותים ממלכתיים'!#REF!)</f>
        <v>#REF!</v>
      </c>
      <c r="J49" s="180" t="e">
        <f t="shared" si="0"/>
        <v>#REF!</v>
      </c>
    </row>
    <row r="50" spans="1:10" ht="12.75">
      <c r="A50" s="91">
        <v>842000</v>
      </c>
      <c r="B50" s="91" t="s">
        <v>256</v>
      </c>
      <c r="C50" s="186" t="e">
        <f>SUM('שרותים ממלכתיים'!#REF!)</f>
        <v>#REF!</v>
      </c>
      <c r="D50" s="93" t="e">
        <f>SUM('שרותים ממלכתיים'!#REF!)</f>
        <v>#REF!</v>
      </c>
      <c r="E50" s="133" t="e">
        <f>SUM('שרותים ממלכתיים'!#REF!)</f>
        <v>#REF!</v>
      </c>
      <c r="F50" s="92" t="e">
        <f t="shared" si="1"/>
        <v>#REF!</v>
      </c>
      <c r="G50" s="186" t="e">
        <f>SUM('שרותים ממלכתיים'!#REF!)</f>
        <v>#REF!</v>
      </c>
      <c r="H50" s="93" t="e">
        <f>SUM('שרותים ממלכתיים'!#REF!)</f>
        <v>#REF!</v>
      </c>
      <c r="I50" s="133" t="e">
        <f>SUM('שרותים ממלכתיים'!#REF!)</f>
        <v>#REF!</v>
      </c>
      <c r="J50" s="180" t="e">
        <f t="shared" si="0"/>
        <v>#REF!</v>
      </c>
    </row>
    <row r="51" spans="1:10" ht="12.75">
      <c r="A51" s="91">
        <v>843000</v>
      </c>
      <c r="B51" s="91" t="s">
        <v>257</v>
      </c>
      <c r="C51" s="186" t="e">
        <f>SUM('שרותים ממלכתיים'!#REF!)</f>
        <v>#REF!</v>
      </c>
      <c r="D51" s="93" t="e">
        <f>SUM('שרותים ממלכתיים'!#REF!)</f>
        <v>#REF!</v>
      </c>
      <c r="E51" s="133" t="e">
        <f>SUM('שרותים ממלכתיים'!#REF!)</f>
        <v>#REF!</v>
      </c>
      <c r="F51" s="92" t="e">
        <f t="shared" si="1"/>
        <v>#REF!</v>
      </c>
      <c r="G51" s="186" t="e">
        <f>SUM('שרותים ממלכתיים'!#REF!)</f>
        <v>#REF!</v>
      </c>
      <c r="H51" s="93" t="e">
        <f>SUM('שרותים ממלכתיים'!#REF!)</f>
        <v>#REF!</v>
      </c>
      <c r="I51" s="133" t="e">
        <f>SUM('שרותים ממלכתיים'!#REF!)</f>
        <v>#REF!</v>
      </c>
      <c r="J51" s="180" t="e">
        <f t="shared" si="0"/>
        <v>#REF!</v>
      </c>
    </row>
    <row r="52" spans="1:10" ht="12.75">
      <c r="A52" s="91">
        <v>844000</v>
      </c>
      <c r="B52" s="91" t="s">
        <v>258</v>
      </c>
      <c r="C52" s="186" t="e">
        <f>SUM('שרותים ממלכתיים'!#REF!)</f>
        <v>#REF!</v>
      </c>
      <c r="D52" s="93" t="e">
        <f>SUM('שרותים ממלכתיים'!#REF!)</f>
        <v>#REF!</v>
      </c>
      <c r="E52" s="133" t="e">
        <f>SUM('שרותים ממלכתיים'!#REF!)</f>
        <v>#REF!</v>
      </c>
      <c r="F52" s="92" t="e">
        <f t="shared" si="1"/>
        <v>#REF!</v>
      </c>
      <c r="G52" s="186" t="e">
        <f>SUM('שרותים ממלכתיים'!#REF!)</f>
        <v>#REF!</v>
      </c>
      <c r="H52" s="93" t="e">
        <f>SUM('שרותים ממלכתיים'!#REF!)</f>
        <v>#REF!</v>
      </c>
      <c r="I52" s="133" t="e">
        <f>SUM('שרותים ממלכתיים'!#REF!)</f>
        <v>#REF!</v>
      </c>
      <c r="J52" s="180" t="e">
        <f t="shared" si="0"/>
        <v>#REF!</v>
      </c>
    </row>
    <row r="53" spans="1:10" ht="12.75">
      <c r="A53" s="91">
        <v>845000</v>
      </c>
      <c r="B53" s="91" t="s">
        <v>259</v>
      </c>
      <c r="C53" s="186" t="e">
        <f>SUM('שרותים ממלכתיים'!#REF!)</f>
        <v>#REF!</v>
      </c>
      <c r="D53" s="93" t="e">
        <f>SUM('שרותים ממלכתיים'!#REF!)</f>
        <v>#REF!</v>
      </c>
      <c r="E53" s="133" t="e">
        <f>SUM('שרותים ממלכתיים'!#REF!)</f>
        <v>#REF!</v>
      </c>
      <c r="F53" s="92" t="e">
        <f t="shared" si="1"/>
        <v>#REF!</v>
      </c>
      <c r="G53" s="186" t="e">
        <f>SUM('שרותים ממלכתיים'!#REF!)</f>
        <v>#REF!</v>
      </c>
      <c r="H53" s="93" t="e">
        <f>SUM('שרותים ממלכתיים'!#REF!)</f>
        <v>#REF!</v>
      </c>
      <c r="I53" s="133" t="e">
        <f>SUM('שרותים ממלכתיים'!#REF!)</f>
        <v>#REF!</v>
      </c>
      <c r="J53" s="180" t="e">
        <f t="shared" si="0"/>
        <v>#REF!</v>
      </c>
    </row>
    <row r="54" spans="1:10" ht="12.75">
      <c r="A54" s="91">
        <v>846000</v>
      </c>
      <c r="B54" s="91" t="s">
        <v>260</v>
      </c>
      <c r="C54" s="186" t="e">
        <f>SUM('שרותים ממלכתיים'!#REF!)</f>
        <v>#REF!</v>
      </c>
      <c r="D54" s="93" t="e">
        <f>SUM('שרותים ממלכתיים'!#REF!)</f>
        <v>#REF!</v>
      </c>
      <c r="E54" s="133" t="e">
        <f>SUM('שרותים ממלכתיים'!#REF!)</f>
        <v>#REF!</v>
      </c>
      <c r="F54" s="92" t="e">
        <f t="shared" si="1"/>
        <v>#REF!</v>
      </c>
      <c r="G54" s="186" t="e">
        <f>SUM('שרותים ממלכתיים'!#REF!)</f>
        <v>#REF!</v>
      </c>
      <c r="H54" s="93" t="e">
        <f>SUM('שרותים ממלכתיים'!#REF!)</f>
        <v>#REF!</v>
      </c>
      <c r="I54" s="133" t="e">
        <f>SUM('שרותים ממלכתיים'!#REF!)</f>
        <v>#REF!</v>
      </c>
      <c r="J54" s="180" t="e">
        <f t="shared" si="0"/>
        <v>#REF!</v>
      </c>
    </row>
    <row r="55" spans="1:10" ht="12.75">
      <c r="A55" s="91">
        <v>847000</v>
      </c>
      <c r="B55" s="91" t="s">
        <v>261</v>
      </c>
      <c r="C55" s="186" t="e">
        <f>SUM('שרותים ממלכתיים'!#REF!)</f>
        <v>#REF!</v>
      </c>
      <c r="D55" s="93" t="e">
        <f>SUM('שרותים ממלכתיים'!#REF!)</f>
        <v>#REF!</v>
      </c>
      <c r="E55" s="133" t="e">
        <f>SUM('שרותים ממלכתיים'!#REF!)</f>
        <v>#REF!</v>
      </c>
      <c r="F55" s="92" t="e">
        <f t="shared" si="1"/>
        <v>#REF!</v>
      </c>
      <c r="G55" s="186" t="e">
        <f>SUM('שרותים ממלכתיים'!#REF!)</f>
        <v>#REF!</v>
      </c>
      <c r="H55" s="93" t="e">
        <f>SUM('שרותים ממלכתיים'!#REF!)</f>
        <v>#REF!</v>
      </c>
      <c r="I55" s="133" t="e">
        <f>SUM('שרותים ממלכתיים'!#REF!)</f>
        <v>#REF!</v>
      </c>
      <c r="J55" s="180" t="e">
        <f t="shared" si="0"/>
        <v>#REF!</v>
      </c>
    </row>
    <row r="56" spans="1:11" ht="12.75">
      <c r="A56" s="91">
        <v>848000</v>
      </c>
      <c r="B56" s="91" t="s">
        <v>262</v>
      </c>
      <c r="C56" s="186" t="e">
        <f>SUM('שרותים ממלכתיים'!#REF!)</f>
        <v>#REF!</v>
      </c>
      <c r="D56" s="143" t="e">
        <f>SUM('שרותים ממלכתיים'!#REF!)</f>
        <v>#REF!</v>
      </c>
      <c r="E56" s="133" t="e">
        <f>SUM('שרותים ממלכתיים'!#REF!)</f>
        <v>#REF!</v>
      </c>
      <c r="F56" s="92" t="e">
        <f t="shared" si="1"/>
        <v>#REF!</v>
      </c>
      <c r="G56" s="186" t="e">
        <f>SUM('שרותים ממלכתיים'!#REF!)</f>
        <v>#REF!</v>
      </c>
      <c r="H56" s="93" t="e">
        <f>SUM('שרותים ממלכתיים'!#REF!)</f>
        <v>#REF!</v>
      </c>
      <c r="I56" s="133" t="e">
        <f>SUM('שרותים ממלכתיים'!#REF!)</f>
        <v>#REF!</v>
      </c>
      <c r="J56" s="180" t="e">
        <f t="shared" si="0"/>
        <v>#REF!</v>
      </c>
      <c r="K56" s="101"/>
    </row>
    <row r="57" spans="1:10" ht="12.75">
      <c r="A57" s="91">
        <v>853000</v>
      </c>
      <c r="B57" s="91" t="s">
        <v>263</v>
      </c>
      <c r="C57" s="185"/>
      <c r="D57" s="91"/>
      <c r="E57" s="132"/>
      <c r="F57" s="92"/>
      <c r="G57" s="186" t="e">
        <f>SUM('שרותים ממלכתיים'!#REF!)</f>
        <v>#REF!</v>
      </c>
      <c r="H57" s="93" t="e">
        <f>SUM('שרותים ממלכתיים'!#REF!)</f>
        <v>#REF!</v>
      </c>
      <c r="I57" s="133" t="e">
        <f>SUM('שרותים ממלכתיים'!#REF!)</f>
        <v>#REF!</v>
      </c>
      <c r="J57" s="180" t="e">
        <f t="shared" si="0"/>
        <v>#REF!</v>
      </c>
    </row>
    <row r="58" spans="1:10" ht="12.75">
      <c r="A58" s="91">
        <v>911000</v>
      </c>
      <c r="B58" s="91" t="s">
        <v>264</v>
      </c>
      <c r="C58" s="185"/>
      <c r="D58" s="91"/>
      <c r="E58" s="132"/>
      <c r="F58" s="92"/>
      <c r="G58" s="186" t="e">
        <f>SUM(מפעלים!#REF!)</f>
        <v>#REF!</v>
      </c>
      <c r="H58" s="93" t="e">
        <f>SUM(מפעלים!#REF!)</f>
        <v>#REF!</v>
      </c>
      <c r="I58" s="133" t="e">
        <f>SUM(מפעלים!#REF!)</f>
        <v>#REF!</v>
      </c>
      <c r="J58" s="180" t="e">
        <f t="shared" si="0"/>
        <v>#REF!</v>
      </c>
    </row>
    <row r="59" spans="1:10" ht="12.75">
      <c r="A59" s="91">
        <v>913000</v>
      </c>
      <c r="B59" s="91" t="s">
        <v>265</v>
      </c>
      <c r="C59" s="186" t="e">
        <f>SUM(מפעלים!#REF!)</f>
        <v>#REF!</v>
      </c>
      <c r="D59" s="93" t="e">
        <f>SUM(מפעלים!#REF!)</f>
        <v>#REF!</v>
      </c>
      <c r="E59" s="133" t="e">
        <f>SUM(מפעלים!#REF!)</f>
        <v>#REF!</v>
      </c>
      <c r="F59" s="92" t="e">
        <f>SUM(E59/C59)</f>
        <v>#REF!</v>
      </c>
      <c r="G59" s="186" t="e">
        <f>SUM(מפעלים!#REF!)</f>
        <v>#REF!</v>
      </c>
      <c r="H59" s="93" t="e">
        <f>SUM(מפעלים!#REF!)</f>
        <v>#REF!</v>
      </c>
      <c r="I59" s="133" t="e">
        <f>SUM(מפעלים!#REF!)</f>
        <v>#REF!</v>
      </c>
      <c r="J59" s="180" t="e">
        <f t="shared" si="0"/>
        <v>#REF!</v>
      </c>
    </row>
    <row r="60" spans="1:11" ht="12.75">
      <c r="A60" s="91">
        <v>931000</v>
      </c>
      <c r="B60" s="91" t="s">
        <v>266</v>
      </c>
      <c r="C60" s="186" t="e">
        <f>SUM(מפעלים!#REF!)</f>
        <v>#REF!</v>
      </c>
      <c r="D60" s="93" t="e">
        <f>SUM(מפעלים!#REF!)</f>
        <v>#REF!</v>
      </c>
      <c r="E60" s="133" t="e">
        <f>SUM(מפעלים!#REF!)</f>
        <v>#REF!</v>
      </c>
      <c r="F60" s="92" t="e">
        <f>SUM(E60/C60)</f>
        <v>#REF!</v>
      </c>
      <c r="G60" s="186" t="e">
        <f>SUM(מפעלים!#REF!)</f>
        <v>#REF!</v>
      </c>
      <c r="H60" s="93" t="e">
        <f>SUM(מפעלים!#REF!)</f>
        <v>#REF!</v>
      </c>
      <c r="I60" s="133" t="e">
        <f>SUM(מפעלים!#REF!)</f>
        <v>#REF!</v>
      </c>
      <c r="J60" s="180" t="e">
        <f t="shared" si="0"/>
        <v>#REF!</v>
      </c>
      <c r="K60" s="101"/>
    </row>
    <row r="61" spans="1:10" ht="12.75">
      <c r="A61" s="91">
        <v>970000</v>
      </c>
      <c r="B61" s="91" t="s">
        <v>340</v>
      </c>
      <c r="C61" s="186" t="e">
        <f>SUM(מפעלים!#REF!)</f>
        <v>#REF!</v>
      </c>
      <c r="D61" s="93" t="e">
        <f>SUM(מפעלים!#REF!)</f>
        <v>#REF!</v>
      </c>
      <c r="E61" s="133" t="e">
        <f>SUM(מפעלים!#REF!)</f>
        <v>#REF!</v>
      </c>
      <c r="F61" s="92"/>
      <c r="G61" s="186" t="e">
        <f>SUM(מפעלים!#REF!)</f>
        <v>#REF!</v>
      </c>
      <c r="H61" s="93" t="e">
        <f>SUM(מפעלים!#REF!)</f>
        <v>#REF!</v>
      </c>
      <c r="I61" s="133" t="e">
        <f>SUM(מפעלים!#REF!)</f>
        <v>#REF!</v>
      </c>
      <c r="J61" s="180"/>
    </row>
    <row r="62" spans="1:10" ht="12.75">
      <c r="A62" s="91">
        <v>990000</v>
      </c>
      <c r="B62" s="91" t="s">
        <v>267</v>
      </c>
      <c r="C62" s="186" t="e">
        <f>SUM('בלתי מיועד'!#REF!)</f>
        <v>#REF!</v>
      </c>
      <c r="D62" s="93" t="e">
        <f>SUM('בלתי מיועד'!#REF!)</f>
        <v>#REF!</v>
      </c>
      <c r="E62" s="133" t="e">
        <f>SUM('בלתי מיועד'!#REF!)</f>
        <v>#REF!</v>
      </c>
      <c r="F62" s="92" t="e">
        <f>SUM(E62/C62)</f>
        <v>#REF!</v>
      </c>
      <c r="G62" s="186" t="e">
        <f>SUM('בלתי מיועד'!#REF!)</f>
        <v>#REF!</v>
      </c>
      <c r="H62" s="93" t="e">
        <f>SUM('בלתי מיועד'!#REF!)</f>
        <v>#REF!</v>
      </c>
      <c r="I62" s="133" t="e">
        <f>SUM('בלתי מיועד'!#REF!)</f>
        <v>#REF!</v>
      </c>
      <c r="J62" s="180" t="e">
        <f t="shared" si="0"/>
        <v>#REF!</v>
      </c>
    </row>
    <row r="63" spans="1:10" s="86" customFormat="1" ht="21" customHeight="1" thickBot="1">
      <c r="A63" s="96"/>
      <c r="B63" s="96" t="s">
        <v>268</v>
      </c>
      <c r="C63" s="187" t="e">
        <f>SUM(C10:C62)</f>
        <v>#REF!</v>
      </c>
      <c r="D63" s="97" t="e">
        <f>SUM(D10:D62)</f>
        <v>#REF!</v>
      </c>
      <c r="E63" s="134" t="e">
        <f>SUM(E10:E62)</f>
        <v>#REF!</v>
      </c>
      <c r="F63" s="98" t="e">
        <f>SUM(E63/C63)</f>
        <v>#REF!</v>
      </c>
      <c r="G63" s="187" t="e">
        <f>SUM(G10:G62)</f>
        <v>#REF!</v>
      </c>
      <c r="H63" s="97" t="e">
        <f>SUM(H10:H62)</f>
        <v>#REF!</v>
      </c>
      <c r="I63" s="134" t="e">
        <f>SUM(I10:I62)</f>
        <v>#REF!</v>
      </c>
      <c r="J63" s="181" t="e">
        <f t="shared" si="0"/>
        <v>#REF!</v>
      </c>
    </row>
    <row r="65" ht="12.75">
      <c r="H65" s="101"/>
    </row>
  </sheetData>
  <sheetProtection/>
  <mergeCells count="8">
    <mergeCell ref="A2:J2"/>
    <mergeCell ref="A1:J1"/>
    <mergeCell ref="C7:F7"/>
    <mergeCell ref="G7:J7"/>
    <mergeCell ref="A7:A8"/>
    <mergeCell ref="B7:B8"/>
    <mergeCell ref="A5:J5"/>
    <mergeCell ref="A4:J4"/>
  </mergeCells>
  <printOptions/>
  <pageMargins left="0.75" right="0.75" top="1" bottom="1" header="0.5" footer="0.5"/>
  <pageSetup horizontalDpi="300" verticalDpi="300" orientation="portrait" paperSize="9" scale="74" r:id="rId1"/>
  <headerFooter alignWithMargins="0">
    <oddFooter>&amp;C&amp;"David,Bold"&amp;14&amp;P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rightToLeft="1" view="pageBreakPreview" zoomScaleSheetLayoutView="100" zoomScalePageLayoutView="0" workbookViewId="0" topLeftCell="A17">
      <selection activeCell="I40" sqref="I40"/>
    </sheetView>
  </sheetViews>
  <sheetFormatPr defaultColWidth="9.33203125" defaultRowHeight="12.75"/>
  <cols>
    <col min="1" max="1" width="29.5" style="79" bestFit="1" customWidth="1"/>
    <col min="2" max="2" width="15.33203125" style="189" bestFit="1" customWidth="1"/>
    <col min="3" max="3" width="18.66015625" style="79" bestFit="1" customWidth="1"/>
    <col min="4" max="4" width="19.5" style="103" bestFit="1" customWidth="1"/>
    <col min="5" max="5" width="15.33203125" style="109" customWidth="1"/>
    <col min="6" max="6" width="11.83203125" style="79" bestFit="1" customWidth="1"/>
    <col min="7" max="16384" width="9.33203125" style="79" customWidth="1"/>
  </cols>
  <sheetData>
    <row r="1" spans="1:10" ht="27.75">
      <c r="A1" s="496" t="s">
        <v>269</v>
      </c>
      <c r="B1" s="496"/>
      <c r="C1" s="496"/>
      <c r="D1" s="496"/>
      <c r="E1" s="496"/>
      <c r="F1" s="496"/>
      <c r="G1" s="100"/>
      <c r="H1" s="100"/>
      <c r="I1" s="100"/>
      <c r="J1" s="100"/>
    </row>
    <row r="2" spans="1:10" ht="27.75">
      <c r="A2" s="495" t="s">
        <v>350</v>
      </c>
      <c r="B2" s="495"/>
      <c r="C2" s="495"/>
      <c r="D2" s="495"/>
      <c r="E2" s="495"/>
      <c r="F2" s="495"/>
      <c r="G2" s="99"/>
      <c r="H2" s="99"/>
      <c r="I2" s="99"/>
      <c r="J2" s="99"/>
    </row>
    <row r="3" spans="1:10" ht="15.75">
      <c r="A3" s="74"/>
      <c r="B3" s="188"/>
      <c r="C3" s="74"/>
      <c r="D3" s="123"/>
      <c r="F3" s="74"/>
      <c r="G3" s="74"/>
      <c r="H3" s="74"/>
      <c r="I3" s="74"/>
      <c r="J3" s="74"/>
    </row>
    <row r="4" spans="1:10" ht="18.75">
      <c r="A4" s="502" t="s">
        <v>273</v>
      </c>
      <c r="B4" s="502"/>
      <c r="C4" s="502"/>
      <c r="D4" s="502"/>
      <c r="E4" s="502"/>
      <c r="F4" s="502"/>
      <c r="G4" s="80"/>
      <c r="H4" s="80"/>
      <c r="I4" s="80"/>
      <c r="J4" s="80"/>
    </row>
    <row r="5" spans="1:11" ht="15.75">
      <c r="A5" s="503" t="s">
        <v>306</v>
      </c>
      <c r="B5" s="503"/>
      <c r="C5" s="503"/>
      <c r="D5" s="503"/>
      <c r="E5" s="503"/>
      <c r="F5" s="503"/>
      <c r="G5" s="122"/>
      <c r="H5" s="122"/>
      <c r="I5" s="122"/>
      <c r="J5" s="122"/>
      <c r="K5" s="102"/>
    </row>
    <row r="7" ht="18.75">
      <c r="A7" s="128" t="s">
        <v>274</v>
      </c>
    </row>
    <row r="9" spans="1:5" ht="15.75" customHeight="1">
      <c r="A9" s="508" t="s">
        <v>275</v>
      </c>
      <c r="B9" s="504" t="s">
        <v>356</v>
      </c>
      <c r="C9" s="504"/>
      <c r="D9" s="505" t="s">
        <v>357</v>
      </c>
      <c r="E9" s="507" t="s">
        <v>358</v>
      </c>
    </row>
    <row r="10" spans="1:5" ht="34.5" customHeight="1">
      <c r="A10" s="508"/>
      <c r="B10" s="152" t="s">
        <v>276</v>
      </c>
      <c r="C10" s="105" t="s">
        <v>277</v>
      </c>
      <c r="D10" s="506"/>
      <c r="E10" s="507"/>
    </row>
    <row r="11" spans="1:5" ht="15.75">
      <c r="A11" s="104">
        <v>1</v>
      </c>
      <c r="B11" s="190">
        <v>2</v>
      </c>
      <c r="C11" s="104">
        <v>3</v>
      </c>
      <c r="D11" s="106">
        <v>4</v>
      </c>
      <c r="E11" s="110" t="s">
        <v>307</v>
      </c>
    </row>
    <row r="12" spans="1:5" ht="15.75">
      <c r="A12" s="115" t="s">
        <v>279</v>
      </c>
      <c r="B12" s="191"/>
      <c r="C12" s="111"/>
      <c r="D12" s="116"/>
      <c r="E12" s="117"/>
    </row>
    <row r="13" spans="1:5" ht="15.75">
      <c r="A13" s="111" t="s">
        <v>280</v>
      </c>
      <c r="B13" s="192" t="e">
        <f>SUM('בלתי מיועד'!#REF!)</f>
        <v>#REF!</v>
      </c>
      <c r="C13" s="192" t="e">
        <f>SUM('בלתי מיועד'!#REF!)</f>
        <v>#REF!</v>
      </c>
      <c r="D13" s="118" t="e">
        <f>SUM('בלתי מיועד'!#REF!)</f>
        <v>#REF!</v>
      </c>
      <c r="E13" s="119" t="e">
        <f>SUM(D13/B13)</f>
        <v>#REF!</v>
      </c>
    </row>
    <row r="14" spans="1:5" ht="15.75">
      <c r="A14" s="111" t="s">
        <v>17</v>
      </c>
      <c r="B14" s="192" t="e">
        <f>SUM(מפעלים!#REF!)</f>
        <v>#REF!</v>
      </c>
      <c r="C14" s="192" t="e">
        <f>SUM(מפעלים!#REF!)</f>
        <v>#REF!</v>
      </c>
      <c r="D14" s="118" t="e">
        <f>SUM(מפעלים!#REF!)</f>
        <v>#REF!</v>
      </c>
      <c r="E14" s="119" t="e">
        <f>SUM(D14/B14)</f>
        <v>#REF!</v>
      </c>
    </row>
    <row r="15" spans="1:5" ht="15.75">
      <c r="A15" s="111" t="s">
        <v>359</v>
      </c>
      <c r="B15" s="192" t="e">
        <f>SUM('שרותים ממלכתיים'!#REF!,'שרותים ממלכתיים'!#REF!,'שרותים ממלכתיים'!#REF!)</f>
        <v>#REF!</v>
      </c>
      <c r="C15" s="192" t="e">
        <f>SUM('שרותים ממלכתיים'!#REF!,'שרותים ממלכתיים'!#REF!,'שרותים ממלכתיים'!#REF!)</f>
        <v>#REF!</v>
      </c>
      <c r="D15" s="192" t="e">
        <f>SUM('שרותים ממלכתיים'!#REF!,'שרותים ממלכתיים'!#REF!,'שרותים ממלכתיים'!#REF!)</f>
        <v>#REF!</v>
      </c>
      <c r="E15" s="119"/>
    </row>
    <row r="16" spans="1:5" ht="15.75">
      <c r="A16" s="111" t="s">
        <v>282</v>
      </c>
      <c r="B16" s="192" t="e">
        <f>SUM(מפעלים!#REF!,מפעלים!#REF!,'ריכוז לפי מחלקות'!C60,'ריכוז לפי מחלקות'!C19,'בלתי מיועד'!#REF!,'בלתי מיועד'!#REF!,'ריכוז לפי מחלקות'!C21,'ריכוז לפי מחלקות'!C26,'ריכוז לפי מחלקות'!C30,מפעלים!#REF!)</f>
        <v>#REF!</v>
      </c>
      <c r="C16" s="192" t="e">
        <f>SUM(מפעלים!#REF!,מפעלים!#REF!,'ריכוז לפי מחלקות'!D60,'ריכוז לפי מחלקות'!D19,'בלתי מיועד'!#REF!,'בלתי מיועד'!#REF!,'ריכוז לפי מחלקות'!D21,'ריכוז לפי מחלקות'!D26,'ריכוז לפי מחלקות'!D30,מפעלים!#REF!,'בלתי מיועד'!#REF!)</f>
        <v>#REF!</v>
      </c>
      <c r="D16" s="118" t="e">
        <f>SUM('ריכוז לפי מחלקות'!E19,'ריכוז לפי מחלקות'!E48,'בלתי מיועד'!#REF!,מפעלים!#REF!,'ריכוז לפי מחלקות'!E61)</f>
        <v>#REF!</v>
      </c>
      <c r="E16" s="119" t="e">
        <f>SUM(D16/B16)</f>
        <v>#REF!</v>
      </c>
    </row>
    <row r="17" spans="1:5" s="107" customFormat="1" ht="15.75">
      <c r="A17" s="113" t="s">
        <v>285</v>
      </c>
      <c r="B17" s="193" t="e">
        <f>SUM(B13:B16)</f>
        <v>#REF!</v>
      </c>
      <c r="C17" s="114" t="e">
        <f>SUM(C13:C16)</f>
        <v>#REF!</v>
      </c>
      <c r="D17" s="121" t="e">
        <f>SUM(D13:D16)</f>
        <v>#REF!</v>
      </c>
      <c r="E17" s="120" t="e">
        <f>SUM(D17/B17)</f>
        <v>#REF!</v>
      </c>
    </row>
    <row r="18" spans="1:5" ht="15.75">
      <c r="A18" s="115" t="s">
        <v>283</v>
      </c>
      <c r="B18" s="191"/>
      <c r="C18" s="111"/>
      <c r="D18" s="116"/>
      <c r="E18" s="119"/>
    </row>
    <row r="19" spans="1:5" ht="15.75">
      <c r="A19" s="111" t="s">
        <v>212</v>
      </c>
      <c r="B19" s="192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ממלכתיים'!#REF!,'ריכוז לפי מחלקות'!C32)</f>
        <v>#REF!</v>
      </c>
      <c r="C19" s="192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ממלכתיים'!#REF!,'ריכוז לפי מחלקות'!D32)</f>
        <v>#REF!</v>
      </c>
      <c r="D19" s="118" t="e">
        <f>SUM('ריכוז לפי מחלקות'!E33:E47)</f>
        <v>#REF!</v>
      </c>
      <c r="E19" s="119"/>
    </row>
    <row r="20" spans="1:5" ht="15.75">
      <c r="A20" s="111" t="s">
        <v>213</v>
      </c>
      <c r="B20" s="192" t="e">
        <f>SUM('ריכוז לפי מחלקות'!C49:C56)</f>
        <v>#REF!</v>
      </c>
      <c r="C20" s="192" t="e">
        <f>SUM('ריכוז לפי מחלקות'!D49:D56)</f>
        <v>#REF!</v>
      </c>
      <c r="D20" s="118" t="e">
        <f>SUM('ריכוז לפי מחלקות'!E49:E56)</f>
        <v>#REF!</v>
      </c>
      <c r="E20" s="119"/>
    </row>
    <row r="21" spans="1:5" s="107" customFormat="1" ht="15.75">
      <c r="A21" s="113" t="s">
        <v>284</v>
      </c>
      <c r="B21" s="193" t="e">
        <f>SUM(B19:B20)</f>
        <v>#REF!</v>
      </c>
      <c r="C21" s="114" t="e">
        <f>SUM(C19:C20)</f>
        <v>#REF!</v>
      </c>
      <c r="D21" s="121" t="e">
        <f>SUM(D19:D20)</f>
        <v>#REF!</v>
      </c>
      <c r="E21" s="120"/>
    </row>
    <row r="22" spans="1:5" ht="15.75">
      <c r="A22" s="111" t="s">
        <v>215</v>
      </c>
      <c r="B22" s="192" t="e">
        <f>SUM('בלתי מיועד'!#REF!)</f>
        <v>#REF!</v>
      </c>
      <c r="C22" s="192" t="e">
        <f>SUM('בלתי מיועד'!#REF!,'בלתי מיועד'!#REF!)</f>
        <v>#REF!</v>
      </c>
      <c r="D22" s="118" t="e">
        <f>SUM('בלתי מיועד'!#REF!)</f>
        <v>#REF!</v>
      </c>
      <c r="E22" s="119" t="e">
        <f>SUM(D22/B22)</f>
        <v>#REF!</v>
      </c>
    </row>
    <row r="23" spans="1:5" ht="15.75">
      <c r="A23" s="111" t="s">
        <v>360</v>
      </c>
      <c r="B23" s="192" t="e">
        <f>SUM(מפעלים!#REF!,'ריכוז לפי מחלקות'!C46)</f>
        <v>#REF!</v>
      </c>
      <c r="C23" s="192" t="e">
        <f>SUM(מפעלים!#REF!,'ריכוז לפי מחלקות'!D46)</f>
        <v>#REF!</v>
      </c>
      <c r="D23" s="118"/>
      <c r="E23" s="119"/>
    </row>
    <row r="24" spans="1:5" s="107" customFormat="1" ht="15.75">
      <c r="A24" s="113" t="s">
        <v>214</v>
      </c>
      <c r="B24" s="193" t="e">
        <f>SUM(B17,B21,B22,B23)</f>
        <v>#REF!</v>
      </c>
      <c r="C24" s="114" t="e">
        <f>SUM(C17,C21,C22)</f>
        <v>#REF!</v>
      </c>
      <c r="D24" s="121" t="e">
        <f>SUM(D17,D21,D22)</f>
        <v>#REF!</v>
      </c>
      <c r="E24" s="120" t="e">
        <f>SUM(D24/B24)</f>
        <v>#REF!</v>
      </c>
    </row>
    <row r="27" ht="18.75">
      <c r="A27" s="129" t="s">
        <v>286</v>
      </c>
    </row>
    <row r="28" spans="1:5" ht="15.75">
      <c r="A28" s="508" t="s">
        <v>275</v>
      </c>
      <c r="B28" s="504" t="s">
        <v>344</v>
      </c>
      <c r="C28" s="504"/>
      <c r="D28" s="509" t="s">
        <v>343</v>
      </c>
      <c r="E28" s="507" t="s">
        <v>317</v>
      </c>
    </row>
    <row r="29" spans="1:5" ht="15.75">
      <c r="A29" s="508"/>
      <c r="B29" s="152" t="s">
        <v>276</v>
      </c>
      <c r="C29" s="105" t="s">
        <v>277</v>
      </c>
      <c r="D29" s="509"/>
      <c r="E29" s="507"/>
    </row>
    <row r="30" spans="1:5" ht="15.75">
      <c r="A30" s="104">
        <v>1</v>
      </c>
      <c r="B30" s="190">
        <v>2</v>
      </c>
      <c r="C30" s="104">
        <v>3</v>
      </c>
      <c r="D30" s="106">
        <v>4</v>
      </c>
      <c r="E30" s="110" t="s">
        <v>278</v>
      </c>
    </row>
    <row r="31" spans="1:5" ht="15.75">
      <c r="A31" s="115" t="s">
        <v>287</v>
      </c>
      <c r="B31" s="191"/>
      <c r="C31" s="111"/>
      <c r="D31" s="116"/>
      <c r="E31" s="117"/>
    </row>
    <row r="32" spans="1:5" ht="15.75">
      <c r="A32" s="111" t="s">
        <v>288</v>
      </c>
      <c r="B32" s="192" t="e">
        <f>SUM('שכ"ע ונלוות'!#REF!,'שכ"ע ונלוות'!#REF!,'שכ"ע ונלוות'!#REF!)</f>
        <v>#REF!</v>
      </c>
      <c r="C32" s="112">
        <f>SUM('שכ"ע ונלוות'!F10:F22,'שכ"ע ונלוות'!F42:F42,'שכ"ע ונלוות'!F45:F46)</f>
        <v>6296</v>
      </c>
      <c r="D32" s="118">
        <f>SUM('שכ"ע ונלוות'!I10:I22,'שכ"ע ונלוות'!I42:I42,'שכ"ע ונלוות'!I45:I46)</f>
        <v>6711</v>
      </c>
      <c r="E32" s="119" t="e">
        <f>SUM(D32/B32)</f>
        <v>#REF!</v>
      </c>
    </row>
    <row r="33" spans="1:8" ht="15.75">
      <c r="A33" s="111" t="s">
        <v>296</v>
      </c>
      <c r="B33" s="194">
        <v>7175</v>
      </c>
      <c r="C33" s="208">
        <v>7147</v>
      </c>
      <c r="D33" s="176">
        <v>6869</v>
      </c>
      <c r="E33" s="119">
        <f>SUM(D36/B33)</f>
        <v>1.1664111498257839</v>
      </c>
      <c r="G33" s="108"/>
      <c r="H33" s="108"/>
    </row>
    <row r="34" spans="1:5" s="107" customFormat="1" ht="15.75">
      <c r="A34" s="113" t="s">
        <v>289</v>
      </c>
      <c r="B34" s="205" t="e">
        <f>SUM(B32:B33)</f>
        <v>#REF!</v>
      </c>
      <c r="C34" s="124">
        <f>SUM(C32:C33)</f>
        <v>13443</v>
      </c>
      <c r="D34" s="175">
        <f>SUM(D32:D33)</f>
        <v>13580</v>
      </c>
      <c r="E34" s="119" t="e">
        <f aca="true" t="shared" si="0" ref="E34:E47">SUM(D34/B34)</f>
        <v>#REF!</v>
      </c>
    </row>
    <row r="35" spans="1:5" ht="15.75">
      <c r="A35" s="115" t="s">
        <v>294</v>
      </c>
      <c r="B35" s="206"/>
      <c r="C35" s="125"/>
      <c r="D35" s="116"/>
      <c r="E35" s="119"/>
    </row>
    <row r="36" spans="1:5" ht="15.75">
      <c r="A36" s="111" t="s">
        <v>288</v>
      </c>
      <c r="B36" s="207" t="e">
        <f>SUM('שכ"ע ונלוות'!#REF!)</f>
        <v>#REF!</v>
      </c>
      <c r="C36" s="126">
        <f>SUM('שכ"ע ונלוות'!F23:F38)</f>
        <v>7565</v>
      </c>
      <c r="D36" s="118">
        <f>SUM('שכ"ע ונלוות'!I23:I38)</f>
        <v>8369</v>
      </c>
      <c r="E36" s="119" t="e">
        <f t="shared" si="0"/>
        <v>#REF!</v>
      </c>
    </row>
    <row r="37" spans="1:7" ht="15.75">
      <c r="A37" s="111" t="s">
        <v>296</v>
      </c>
      <c r="B37" s="207" t="e">
        <f>SUM('שרותים ממלכתיים'!#REF!-'הכנסות הוצאות לפי יעודים'!B36)</f>
        <v>#REF!</v>
      </c>
      <c r="C37" s="126" t="e">
        <f>SUM('שרותים ממלכתיים'!#REF!-C36)</f>
        <v>#REF!</v>
      </c>
      <c r="D37" s="118" t="e">
        <f>SUM('שרותים ממלכתיים'!#REF!)-'הכנסות הוצאות לפי יעודים'!D36</f>
        <v>#REF!</v>
      </c>
      <c r="E37" s="119"/>
      <c r="G37" s="130"/>
    </row>
    <row r="38" spans="1:5" s="107" customFormat="1" ht="15.75">
      <c r="A38" s="115" t="s">
        <v>290</v>
      </c>
      <c r="B38" s="205" t="e">
        <f>SUM(B36:B37)</f>
        <v>#REF!</v>
      </c>
      <c r="C38" s="124" t="e">
        <f>SUM(C36:C37)</f>
        <v>#REF!</v>
      </c>
      <c r="D38" s="121" t="e">
        <f>SUM(D36:D37)</f>
        <v>#REF!</v>
      </c>
      <c r="E38" s="119" t="e">
        <f t="shared" si="0"/>
        <v>#REF!</v>
      </c>
    </row>
    <row r="39" spans="1:6" ht="15.75">
      <c r="A39" s="115" t="s">
        <v>213</v>
      </c>
      <c r="B39" s="191"/>
      <c r="C39" s="125"/>
      <c r="D39" s="116"/>
      <c r="E39" s="119"/>
      <c r="F39" s="108"/>
    </row>
    <row r="40" spans="1:5" ht="15.75">
      <c r="A40" s="111" t="s">
        <v>288</v>
      </c>
      <c r="B40" s="192" t="e">
        <f>SUM('שכ"ע ונלוות'!#REF!)</f>
        <v>#REF!</v>
      </c>
      <c r="C40" s="126">
        <f>SUM('שכ"ע ונלוות'!F44)</f>
        <v>1265</v>
      </c>
      <c r="D40" s="118">
        <f>SUM('שכ"ע ונלוות'!I44)</f>
        <v>1660</v>
      </c>
      <c r="E40" s="119" t="e">
        <f t="shared" si="0"/>
        <v>#REF!</v>
      </c>
    </row>
    <row r="41" spans="1:7" ht="15.75">
      <c r="A41" s="111" t="s">
        <v>296</v>
      </c>
      <c r="B41" s="194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ממלכתיים'!#REF!)</f>
        <v>#REF!</v>
      </c>
      <c r="C41" s="194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ממלכתיים'!#REF!)</f>
        <v>#REF!</v>
      </c>
      <c r="D41" s="118" t="e">
        <f>SUM('שרותים ממלכתיים'!#REF!,'שרותים ממלכתיים'!#REF!,'שרותים ממלכתיים'!#REF!,'שרותים ממלכתיים'!#REF!,'שרותים ממלכתיים'!#REF!,'שרותים ממלכתיים'!#REF!,'שרותים ממלכתיים'!#REF!,'שרותים ממלכתיים'!#REF!)</f>
        <v>#REF!</v>
      </c>
      <c r="E41" s="119" t="e">
        <f t="shared" si="0"/>
        <v>#REF!</v>
      </c>
      <c r="G41" s="108"/>
    </row>
    <row r="42" spans="1:5" s="107" customFormat="1" ht="15.75">
      <c r="A42" s="115" t="s">
        <v>291</v>
      </c>
      <c r="B42" s="193" t="e">
        <f>SUM(B40:B41)</f>
        <v>#REF!</v>
      </c>
      <c r="C42" s="114" t="e">
        <f>SUM(C40:C41)</f>
        <v>#REF!</v>
      </c>
      <c r="D42" s="121" t="e">
        <f>SUM(D40:D41)</f>
        <v>#REF!</v>
      </c>
      <c r="E42" s="119" t="e">
        <f t="shared" si="0"/>
        <v>#REF!</v>
      </c>
    </row>
    <row r="43" spans="1:5" ht="15.75">
      <c r="A43" s="111" t="s">
        <v>229</v>
      </c>
      <c r="B43" s="192" t="e">
        <f>SUM('הנהלה כללית'!#REF!)</f>
        <v>#REF!</v>
      </c>
      <c r="C43" s="112" t="e">
        <f>SUM('הנהלה כללית'!#REF!)</f>
        <v>#REF!</v>
      </c>
      <c r="D43" s="112" t="e">
        <f>SUM('הנהלה כללית'!#REF!)</f>
        <v>#REF!</v>
      </c>
      <c r="E43" s="119" t="e">
        <f t="shared" si="0"/>
        <v>#REF!</v>
      </c>
    </row>
    <row r="44" spans="1:5" ht="15.75">
      <c r="A44" s="111" t="s">
        <v>292</v>
      </c>
      <c r="B44" s="192" t="e">
        <f>SUM(מפעלים!#REF!)</f>
        <v>#REF!</v>
      </c>
      <c r="C44" s="112" t="e">
        <f>SUM(מפעלים!#REF!)</f>
        <v>#REF!</v>
      </c>
      <c r="D44" s="118" t="e">
        <f>SUM(מפעלים!#REF!)</f>
        <v>#REF!</v>
      </c>
      <c r="E44" s="119" t="e">
        <f t="shared" si="0"/>
        <v>#REF!</v>
      </c>
    </row>
    <row r="45" spans="1:5" ht="15.75">
      <c r="A45" s="111" t="s">
        <v>295</v>
      </c>
      <c r="B45" s="192" t="e">
        <f>SUM('בלתי מיועד'!#REF!)</f>
        <v>#REF!</v>
      </c>
      <c r="C45" s="112" t="e">
        <f>SUM('בלתי מיועד'!#REF!)</f>
        <v>#REF!</v>
      </c>
      <c r="D45" s="118" t="e">
        <f>SUM('בלתי מיועד'!#REF!)</f>
        <v>#REF!</v>
      </c>
      <c r="E45" s="119" t="e">
        <f t="shared" si="0"/>
        <v>#REF!</v>
      </c>
    </row>
    <row r="46" spans="1:5" ht="15.75">
      <c r="A46" s="111" t="s">
        <v>293</v>
      </c>
      <c r="B46" s="192" t="e">
        <f>SUM('הנהלה כללית'!#REF!)</f>
        <v>#REF!</v>
      </c>
      <c r="C46" s="112" t="e">
        <f>SUM('הנהלה כללית'!#REF!)</f>
        <v>#REF!</v>
      </c>
      <c r="D46" s="118" t="e">
        <f>SUM('הנהלה כללית'!#REF!)</f>
        <v>#REF!</v>
      </c>
      <c r="E46" s="119" t="e">
        <f t="shared" si="0"/>
        <v>#REF!</v>
      </c>
    </row>
    <row r="47" spans="1:5" s="107" customFormat="1" ht="15.75">
      <c r="A47" s="115" t="s">
        <v>214</v>
      </c>
      <c r="B47" s="193" t="e">
        <f>SUM(B34,B38,B42,B43:B46)</f>
        <v>#REF!</v>
      </c>
      <c r="C47" s="114" t="e">
        <f>SUM(C34,C38,C42,C43:C46)</f>
        <v>#REF!</v>
      </c>
      <c r="D47" s="121" t="e">
        <f>SUM(D34,D38,D42,D43:D46)</f>
        <v>#REF!</v>
      </c>
      <c r="E47" s="119" t="e">
        <f t="shared" si="0"/>
        <v>#REF!</v>
      </c>
    </row>
  </sheetData>
  <sheetProtection/>
  <mergeCells count="12">
    <mergeCell ref="A28:A29"/>
    <mergeCell ref="B28:C28"/>
    <mergeCell ref="D28:D29"/>
    <mergeCell ref="E28:E29"/>
    <mergeCell ref="A1:F1"/>
    <mergeCell ref="A2:F2"/>
    <mergeCell ref="A4:F4"/>
    <mergeCell ref="A5:F5"/>
    <mergeCell ref="B9:C9"/>
    <mergeCell ref="D9:D10"/>
    <mergeCell ref="E9:E10"/>
    <mergeCell ref="A9:A10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Footer>&amp;C&amp;"David,Bold"&amp;14&amp;P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P4:S192"/>
  <sheetViews>
    <sheetView rightToLeft="1" view="pageBreakPreview" zoomScaleSheetLayoutView="100" zoomScalePageLayoutView="0" workbookViewId="0" topLeftCell="A40">
      <selection activeCell="I40" sqref="I40"/>
    </sheetView>
  </sheetViews>
  <sheetFormatPr defaultColWidth="9.33203125" defaultRowHeight="12.75"/>
  <cols>
    <col min="1" max="11" width="9.33203125" style="79" customWidth="1"/>
    <col min="12" max="12" width="11.16015625" style="79" customWidth="1"/>
    <col min="13" max="14" width="11.83203125" style="79" bestFit="1" customWidth="1"/>
    <col min="15" max="15" width="9.33203125" style="79" customWidth="1"/>
    <col min="16" max="16" width="25.83203125" style="79" bestFit="1" customWidth="1"/>
    <col min="17" max="17" width="12.5" style="79" bestFit="1" customWidth="1"/>
    <col min="18" max="18" width="11.83203125" style="79" bestFit="1" customWidth="1"/>
    <col min="19" max="19" width="11.5" style="79" bestFit="1" customWidth="1"/>
    <col min="20" max="16384" width="9.33203125" style="79" customWidth="1"/>
  </cols>
  <sheetData>
    <row r="4" spans="16:17" ht="15.75">
      <c r="P4" s="111" t="s">
        <v>280</v>
      </c>
      <c r="Q4" s="112" t="e">
        <f>SUM('הכנסות הוצאות לפי יעודים'!B13)</f>
        <v>#REF!</v>
      </c>
    </row>
    <row r="5" spans="16:17" ht="15.75">
      <c r="P5" s="111" t="s">
        <v>17</v>
      </c>
      <c r="Q5" s="112" t="e">
        <f>SUM('הכנסות הוצאות לפי יעודים'!B14)</f>
        <v>#REF!</v>
      </c>
    </row>
    <row r="6" spans="16:17" ht="15.75">
      <c r="P6" s="111" t="s">
        <v>281</v>
      </c>
      <c r="Q6" s="112" t="e">
        <f>SUM('הכנסות הוצאות לפי יעודים'!#REF!)</f>
        <v>#REF!</v>
      </c>
    </row>
    <row r="7" spans="16:17" ht="15.75">
      <c r="P7" s="111" t="s">
        <v>282</v>
      </c>
      <c r="Q7" s="112" t="e">
        <f>SUM('הכנסות הוצאות לפי יעודים'!B16)</f>
        <v>#REF!</v>
      </c>
    </row>
    <row r="8" spans="16:17" ht="15.75">
      <c r="P8" s="111" t="s">
        <v>212</v>
      </c>
      <c r="Q8" s="112" t="e">
        <f>SUM('הכנסות הוצאות לפי יעודים'!B19)</f>
        <v>#REF!</v>
      </c>
    </row>
    <row r="9" spans="16:17" ht="15.75">
      <c r="P9" s="111" t="s">
        <v>213</v>
      </c>
      <c r="Q9" s="112" t="e">
        <f>SUM('הכנסות הוצאות לפי יעודים'!B20)</f>
        <v>#REF!</v>
      </c>
    </row>
    <row r="10" spans="16:17" ht="15.75">
      <c r="P10" s="111" t="s">
        <v>215</v>
      </c>
      <c r="Q10" s="112" t="e">
        <f>SUM('הכנסות הוצאות לפי יעודים'!B22)</f>
        <v>#REF!</v>
      </c>
    </row>
    <row r="11" ht="15.75">
      <c r="Q11" s="108" t="e">
        <f>SUM(Q4:Q10)</f>
        <v>#REF!</v>
      </c>
    </row>
    <row r="22" spans="16:17" ht="15.75">
      <c r="P22" s="111" t="s">
        <v>280</v>
      </c>
      <c r="Q22" s="112">
        <v>2457874</v>
      </c>
    </row>
    <row r="23" spans="16:17" ht="15.75">
      <c r="P23" s="111" t="s">
        <v>17</v>
      </c>
      <c r="Q23" s="112">
        <v>1680633</v>
      </c>
    </row>
    <row r="24" spans="16:17" ht="15.75">
      <c r="P24" s="111" t="s">
        <v>281</v>
      </c>
      <c r="Q24" s="112">
        <v>333168</v>
      </c>
    </row>
    <row r="25" spans="16:17" ht="15.75">
      <c r="P25" s="111" t="s">
        <v>282</v>
      </c>
      <c r="Q25" s="112">
        <v>585644</v>
      </c>
    </row>
    <row r="26" spans="16:17" ht="15.75">
      <c r="P26" s="111" t="s">
        <v>212</v>
      </c>
      <c r="Q26" s="112">
        <v>16030559</v>
      </c>
    </row>
    <row r="27" spans="16:17" ht="15.75">
      <c r="P27" s="111" t="s">
        <v>213</v>
      </c>
      <c r="Q27" s="112">
        <v>2672886</v>
      </c>
    </row>
    <row r="28" spans="16:17" ht="15.75">
      <c r="P28" s="111" t="s">
        <v>215</v>
      </c>
      <c r="Q28" s="112">
        <v>13526661</v>
      </c>
    </row>
    <row r="41" spans="16:17" ht="15.75">
      <c r="P41" s="111" t="s">
        <v>280</v>
      </c>
      <c r="Q41" s="118">
        <v>2850500</v>
      </c>
    </row>
    <row r="42" spans="16:17" ht="15.75">
      <c r="P42" s="111" t="s">
        <v>17</v>
      </c>
      <c r="Q42" s="118">
        <v>1425000</v>
      </c>
    </row>
    <row r="43" spans="16:17" ht="15.75">
      <c r="P43" s="111" t="s">
        <v>281</v>
      </c>
      <c r="Q43" s="112">
        <v>144500</v>
      </c>
    </row>
    <row r="44" spans="16:17" ht="15.75">
      <c r="P44" s="111" t="s">
        <v>282</v>
      </c>
      <c r="Q44" s="112">
        <v>420000</v>
      </c>
    </row>
    <row r="45" spans="16:17" ht="15.75">
      <c r="P45" s="111" t="s">
        <v>212</v>
      </c>
      <c r="Q45" s="112">
        <v>18103000</v>
      </c>
    </row>
    <row r="46" spans="16:17" ht="15.75">
      <c r="P46" s="111" t="s">
        <v>213</v>
      </c>
      <c r="Q46" s="112">
        <v>2976000</v>
      </c>
    </row>
    <row r="47" spans="16:17" ht="15.75">
      <c r="P47" s="111" t="s">
        <v>215</v>
      </c>
      <c r="Q47" s="112">
        <v>12558000</v>
      </c>
    </row>
    <row r="76" spans="16:17" ht="15.75">
      <c r="P76" s="113" t="s">
        <v>289</v>
      </c>
      <c r="Q76" s="114">
        <v>14842500</v>
      </c>
    </row>
    <row r="77" spans="16:17" ht="15.75">
      <c r="P77" s="115" t="s">
        <v>290</v>
      </c>
      <c r="Q77" s="114">
        <v>14652000</v>
      </c>
    </row>
    <row r="78" spans="16:17" ht="15.75">
      <c r="P78" s="115" t="s">
        <v>291</v>
      </c>
      <c r="Q78" s="114">
        <v>3218000</v>
      </c>
    </row>
    <row r="79" spans="16:17" ht="15.75">
      <c r="P79" s="111" t="s">
        <v>229</v>
      </c>
      <c r="Q79" s="112">
        <v>905000</v>
      </c>
    </row>
    <row r="80" spans="16:17" ht="15.75">
      <c r="P80" s="111" t="s">
        <v>292</v>
      </c>
      <c r="Q80" s="112">
        <v>1200000</v>
      </c>
    </row>
    <row r="81" spans="16:17" ht="15.75">
      <c r="P81" s="111" t="s">
        <v>295</v>
      </c>
      <c r="Q81" s="112">
        <v>2001000</v>
      </c>
    </row>
    <row r="82" spans="16:17" ht="15.75">
      <c r="P82" s="111" t="s">
        <v>293</v>
      </c>
      <c r="Q82" s="112">
        <v>82000</v>
      </c>
    </row>
    <row r="95" spans="16:17" ht="15.75">
      <c r="P95" s="113" t="s">
        <v>289</v>
      </c>
      <c r="Q95" s="124">
        <v>16160582</v>
      </c>
    </row>
    <row r="96" spans="16:17" ht="15.75">
      <c r="P96" s="115" t="s">
        <v>290</v>
      </c>
      <c r="Q96" s="124">
        <v>14909278</v>
      </c>
    </row>
    <row r="97" spans="16:17" ht="15.75">
      <c r="P97" s="115" t="s">
        <v>291</v>
      </c>
      <c r="Q97" s="114">
        <v>3921886</v>
      </c>
    </row>
    <row r="98" spans="16:17" ht="15.75">
      <c r="P98" s="111" t="s">
        <v>229</v>
      </c>
      <c r="Q98" s="112">
        <v>907368</v>
      </c>
    </row>
    <row r="99" spans="16:17" ht="15.75">
      <c r="P99" s="111" t="s">
        <v>292</v>
      </c>
      <c r="Q99" s="112">
        <v>1401281</v>
      </c>
    </row>
    <row r="100" spans="16:17" ht="15.75">
      <c r="P100" s="111" t="s">
        <v>295</v>
      </c>
      <c r="Q100" s="112">
        <v>1652215</v>
      </c>
    </row>
    <row r="101" spans="16:17" ht="15.75">
      <c r="P101" s="111" t="s">
        <v>293</v>
      </c>
      <c r="Q101" s="112">
        <v>64545</v>
      </c>
    </row>
    <row r="118" spans="16:17" ht="15.75">
      <c r="P118" s="113" t="s">
        <v>289</v>
      </c>
      <c r="Q118" s="121">
        <v>15284000</v>
      </c>
    </row>
    <row r="119" spans="16:17" ht="15.75">
      <c r="P119" s="115" t="s">
        <v>290</v>
      </c>
      <c r="Q119" s="114">
        <v>16640500</v>
      </c>
    </row>
    <row r="120" spans="16:17" ht="15.75">
      <c r="P120" s="115" t="s">
        <v>291</v>
      </c>
      <c r="Q120" s="114">
        <v>3938000</v>
      </c>
    </row>
    <row r="121" spans="16:17" ht="15.75">
      <c r="P121" s="111" t="s">
        <v>229</v>
      </c>
      <c r="Q121" s="118">
        <v>941000</v>
      </c>
    </row>
    <row r="122" spans="16:17" ht="15.75">
      <c r="P122" s="111" t="s">
        <v>292</v>
      </c>
      <c r="Q122" s="118">
        <v>1500000</v>
      </c>
    </row>
    <row r="123" spans="16:17" ht="15.75">
      <c r="P123" s="111" t="s">
        <v>295</v>
      </c>
      <c r="Q123" s="112">
        <v>2000500</v>
      </c>
    </row>
    <row r="124" spans="16:17" ht="15.75">
      <c r="P124" s="111" t="s">
        <v>293</v>
      </c>
      <c r="Q124" s="112">
        <v>63000</v>
      </c>
    </row>
    <row r="184" ht="15.75">
      <c r="P184" s="108" t="e">
        <f>SUM('הכנסות הוצאות לפי יעודים'!C13,'הכנסות הוצאות לפי יעודים'!C15:C16,'הכנסות הוצאות לפי יעודים'!C22)</f>
        <v>#REF!</v>
      </c>
    </row>
    <row r="185" ht="15.75">
      <c r="P185" s="108" t="e">
        <f>SUM('הכנסות הוצאות לפי יעודים'!C34,'הכנסות הוצאות לפי יעודים'!C43,'הכנסות הוצאות לפי יעודים'!C45:C46)</f>
        <v>#REF!</v>
      </c>
    </row>
    <row r="187" spans="17:19" ht="15.75">
      <c r="Q187" s="79" t="s">
        <v>274</v>
      </c>
      <c r="R187" s="79" t="s">
        <v>286</v>
      </c>
      <c r="S187" s="79" t="s">
        <v>304</v>
      </c>
    </row>
    <row r="188" spans="16:19" ht="15.75">
      <c r="P188" s="111" t="s">
        <v>17</v>
      </c>
      <c r="Q188" s="108" t="e">
        <f>SUM('הכנסות הוצאות לפי יעודים'!C14)</f>
        <v>#REF!</v>
      </c>
      <c r="R188" s="108" t="e">
        <f>SUM('הכנסות הוצאות לפי יעודים'!C44)</f>
        <v>#REF!</v>
      </c>
      <c r="S188" s="108" t="e">
        <f>SUM(Q188-R188)</f>
        <v>#REF!</v>
      </c>
    </row>
    <row r="189" spans="16:19" ht="15.75">
      <c r="P189" s="79" t="s">
        <v>212</v>
      </c>
      <c r="Q189" s="108" t="e">
        <f>SUM('הכנסות הוצאות לפי יעודים'!C19)</f>
        <v>#REF!</v>
      </c>
      <c r="R189" s="108" t="e">
        <f>SUM('הכנסות הוצאות לפי יעודים'!C38)</f>
        <v>#REF!</v>
      </c>
      <c r="S189" s="108" t="e">
        <f>SUM(Q189-R189)</f>
        <v>#REF!</v>
      </c>
    </row>
    <row r="190" spans="16:19" ht="15.75">
      <c r="P190" s="79" t="s">
        <v>213</v>
      </c>
      <c r="Q190" s="108" t="e">
        <f>SUM('הכנסות הוצאות לפי יעודים'!C20)</f>
        <v>#REF!</v>
      </c>
      <c r="R190" s="108" t="e">
        <f>SUM('הכנסות הוצאות לפי יעודים'!C42)</f>
        <v>#REF!</v>
      </c>
      <c r="S190" s="108" t="e">
        <f>SUM(Q190-R190)</f>
        <v>#REF!</v>
      </c>
    </row>
    <row r="191" spans="16:19" ht="15.75">
      <c r="P191" s="79" t="s">
        <v>287</v>
      </c>
      <c r="Q191" s="108" t="e">
        <f>SUM('הכנסות הוצאות לפי יעודים'!C13,'הכנסות הוצאות לפי יעודים'!#REF!,'הכנסות הוצאות לפי יעודים'!C16,'הכנסות הוצאות לפי יעודים'!C22)</f>
        <v>#REF!</v>
      </c>
      <c r="R191" s="108" t="e">
        <f>SUM('הכנסות הוצאות לפי יעודים'!C34,'הכנסות הוצאות לפי יעודים'!C43,'הכנסות הוצאות לפי יעודים'!C45,'הכנסות הוצאות לפי יעודים'!C46)</f>
        <v>#REF!</v>
      </c>
      <c r="S191" s="108" t="e">
        <f>SUM(Q191-R191)</f>
        <v>#REF!</v>
      </c>
    </row>
    <row r="192" spans="17:19" ht="15.75">
      <c r="Q192" s="108" t="e">
        <f>SUM(Q188:Q191)</f>
        <v>#REF!</v>
      </c>
      <c r="R192" s="108" t="e">
        <f>SUM(R188:R191)</f>
        <v>#REF!</v>
      </c>
      <c r="S192" s="108" t="e">
        <f>SUM(S188:S191)</f>
        <v>#REF!</v>
      </c>
    </row>
  </sheetData>
  <sheetProtection/>
  <printOptions/>
  <pageMargins left="0.75" right="0.75" top="1" bottom="1" header="0.5" footer="0.5"/>
  <pageSetup horizontalDpi="300" verticalDpi="300" orientation="portrait" paperSize="9" scale="60" r:id="rId2"/>
  <headerFooter alignWithMargins="0">
    <oddFooter>&amp;C&amp;"David,Bold"&amp;14&amp;P</oddFooter>
  </headerFooter>
  <rowBreaks count="2" manualBreakCount="2">
    <brk id="67" max="14" man="1"/>
    <brk id="13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rightToLeft="1" tabSelected="1" zoomScaleSheetLayoutView="133" workbookViewId="0" topLeftCell="A5">
      <selection activeCell="H49" sqref="H49"/>
    </sheetView>
  </sheetViews>
  <sheetFormatPr defaultColWidth="9.33203125" defaultRowHeight="12.75"/>
  <cols>
    <col min="1" max="1" width="9" style="79" customWidth="1"/>
    <col min="2" max="2" width="9.5" style="79" bestFit="1" customWidth="1"/>
    <col min="3" max="3" width="33" style="79" customWidth="1"/>
    <col min="4" max="4" width="10.66015625" style="216" bestFit="1" customWidth="1"/>
    <col min="5" max="5" width="11.33203125" style="79" customWidth="1"/>
    <col min="6" max="6" width="12.16015625" style="108" customWidth="1"/>
    <col min="7" max="7" width="13" style="79" hidden="1" customWidth="1"/>
    <col min="8" max="8" width="12" style="79" bestFit="1" customWidth="1"/>
    <col min="9" max="9" width="12.16015625" style="108" customWidth="1"/>
    <col min="10" max="10" width="19.66015625" style="108" customWidth="1"/>
    <col min="11" max="11" width="9.16015625" style="108" customWidth="1"/>
    <col min="12" max="12" width="0.1640625" style="79" customWidth="1"/>
    <col min="13" max="16384" width="9.33203125" style="79" customWidth="1"/>
  </cols>
  <sheetData>
    <row r="1" spans="1:11" ht="27.75">
      <c r="A1" s="513" t="s">
        <v>269</v>
      </c>
      <c r="B1" s="513"/>
      <c r="C1" s="513"/>
      <c r="D1" s="513"/>
      <c r="E1" s="513"/>
      <c r="F1" s="513"/>
      <c r="G1" s="513"/>
      <c r="H1" s="513"/>
      <c r="I1" s="513"/>
      <c r="J1" s="402"/>
      <c r="K1" s="402"/>
    </row>
    <row r="2" spans="1:11" ht="27.75">
      <c r="A2" s="512" t="s">
        <v>809</v>
      </c>
      <c r="B2" s="512"/>
      <c r="C2" s="512"/>
      <c r="D2" s="512"/>
      <c r="E2" s="512"/>
      <c r="F2" s="512"/>
      <c r="G2" s="512"/>
      <c r="H2" s="512"/>
      <c r="I2" s="512"/>
      <c r="J2" s="401"/>
      <c r="K2" s="401"/>
    </row>
    <row r="3" spans="7:8" ht="27.75">
      <c r="G3" s="79" t="s">
        <v>527</v>
      </c>
      <c r="H3" s="445"/>
    </row>
    <row r="4" spans="1:11" ht="18.75">
      <c r="A4" s="514" t="s">
        <v>810</v>
      </c>
      <c r="B4" s="514"/>
      <c r="C4" s="514"/>
      <c r="D4" s="514"/>
      <c r="E4" s="514"/>
      <c r="F4" s="514"/>
      <c r="G4" s="514"/>
      <c r="H4" s="514"/>
      <c r="I4" s="514"/>
      <c r="J4" s="403" t="s">
        <v>527</v>
      </c>
      <c r="K4" s="403"/>
    </row>
    <row r="5" spans="1:11" ht="15.75" customHeight="1">
      <c r="A5" s="514" t="s">
        <v>303</v>
      </c>
      <c r="B5" s="514"/>
      <c r="C5" s="514"/>
      <c r="D5" s="514"/>
      <c r="E5" s="514"/>
      <c r="F5" s="514"/>
      <c r="G5" s="514"/>
      <c r="H5" s="514"/>
      <c r="I5" s="514"/>
      <c r="J5" s="403"/>
      <c r="K5" s="403"/>
    </row>
    <row r="6" spans="1:11" ht="15.75" customHeight="1" hidden="1">
      <c r="A6" s="511" t="s">
        <v>306</v>
      </c>
      <c r="B6" s="511"/>
      <c r="C6" s="511"/>
      <c r="D6" s="511"/>
      <c r="E6" s="511"/>
      <c r="F6" s="511"/>
      <c r="G6" s="511"/>
      <c r="H6" s="511"/>
      <c r="I6" s="511"/>
      <c r="J6" s="400"/>
      <c r="K6" s="400"/>
    </row>
    <row r="7" ht="15.75" customHeight="1" hidden="1"/>
    <row r="8" spans="1:11" s="107" customFormat="1" ht="15.75" customHeight="1">
      <c r="A8" s="510" t="s">
        <v>299</v>
      </c>
      <c r="B8" s="510" t="s">
        <v>298</v>
      </c>
      <c r="C8" s="510" t="s">
        <v>218</v>
      </c>
      <c r="D8" s="510" t="s">
        <v>297</v>
      </c>
      <c r="E8" s="510"/>
      <c r="F8" s="518" t="s">
        <v>811</v>
      </c>
      <c r="G8" s="510" t="s">
        <v>438</v>
      </c>
      <c r="H8" s="510" t="s">
        <v>902</v>
      </c>
      <c r="I8" s="520" t="s">
        <v>812</v>
      </c>
      <c r="J8" s="421"/>
      <c r="K8" s="421"/>
    </row>
    <row r="9" spans="1:11" s="107" customFormat="1" ht="40.5" customHeight="1">
      <c r="A9" s="510"/>
      <c r="B9" s="510"/>
      <c r="C9" s="510"/>
      <c r="D9" s="213" t="s">
        <v>771</v>
      </c>
      <c r="E9" s="212">
        <v>2017</v>
      </c>
      <c r="F9" s="519"/>
      <c r="G9" s="510"/>
      <c r="H9" s="510"/>
      <c r="I9" s="520"/>
      <c r="J9" s="421"/>
      <c r="K9" s="421"/>
    </row>
    <row r="10" spans="1:14" ht="15.75">
      <c r="A10" s="111">
        <v>1</v>
      </c>
      <c r="B10" s="127" t="s">
        <v>651</v>
      </c>
      <c r="C10" s="111" t="s">
        <v>219</v>
      </c>
      <c r="D10" s="214">
        <f>SUM('הנהלה כללית'!D21)</f>
        <v>1.75</v>
      </c>
      <c r="E10" s="214">
        <f>SUM('הנהלה כללית'!E21)</f>
        <v>1.75</v>
      </c>
      <c r="F10" s="112">
        <f>SUM('הנהלה כללית'!F12:F14)</f>
        <v>1137</v>
      </c>
      <c r="G10" s="112">
        <f>SUM('הנהלה כללית'!G12:G13)</f>
        <v>624</v>
      </c>
      <c r="H10" s="112">
        <f>SUM('הנהלה כללית'!H12:H14)</f>
        <v>1178</v>
      </c>
      <c r="I10" s="112">
        <f>SUM('הנהלה כללית'!I12:I14)</f>
        <v>1155</v>
      </c>
      <c r="J10" s="130"/>
      <c r="K10" s="130"/>
      <c r="L10" s="108" t="e">
        <f>SUM(#REF!)</f>
        <v>#REF!</v>
      </c>
      <c r="M10" s="108"/>
      <c r="N10" s="108"/>
    </row>
    <row r="11" spans="1:11" ht="15.75">
      <c r="A11" s="111">
        <v>2</v>
      </c>
      <c r="B11" s="111">
        <v>611110</v>
      </c>
      <c r="C11" s="111" t="s">
        <v>300</v>
      </c>
      <c r="D11" s="214">
        <f>SUM('הנהלה כללית'!D42)</f>
        <v>3</v>
      </c>
      <c r="E11" s="214">
        <f>SUM('הנהלה כללית'!E42)</f>
        <v>3</v>
      </c>
      <c r="F11" s="428">
        <f>SUM('הנהלה כללית'!F36:F40)</f>
        <v>517</v>
      </c>
      <c r="G11" s="112">
        <f>SUM('הנהלה כללית'!G36:G40)</f>
        <v>224</v>
      </c>
      <c r="H11" s="112">
        <f>SUM('הנהלה כללית'!H36:H40)</f>
        <v>304</v>
      </c>
      <c r="I11" s="428">
        <f>SUM('הנהלה כללית'!I36:I38)</f>
        <v>406</v>
      </c>
      <c r="J11" s="130"/>
      <c r="K11" s="130"/>
    </row>
    <row r="12" spans="1:11" ht="15.75">
      <c r="A12" s="111">
        <v>3</v>
      </c>
      <c r="B12" s="111">
        <v>612000</v>
      </c>
      <c r="C12" s="111" t="s">
        <v>221</v>
      </c>
      <c r="D12" s="214">
        <f>SUM('הנהלה כללית'!D70)</f>
        <v>0.5</v>
      </c>
      <c r="E12" s="214">
        <f>SUM('הנהלה כללית'!E70)</f>
        <v>0.5</v>
      </c>
      <c r="F12" s="112">
        <f>SUM('הנהלה כללית'!F66:F67)</f>
        <v>230</v>
      </c>
      <c r="G12" s="112">
        <f>SUM('הנהלה כללית'!G66:G67)</f>
        <v>51</v>
      </c>
      <c r="H12" s="112">
        <f>SUM('הנהלה כללית'!H66:H67)</f>
        <v>216</v>
      </c>
      <c r="I12" s="112">
        <f>SUM('הנהלה כללית'!I66:I67)</f>
        <v>236</v>
      </c>
      <c r="J12" s="130"/>
      <c r="K12" s="130"/>
    </row>
    <row r="13" spans="1:14" ht="15.75">
      <c r="A13" s="111">
        <v>4</v>
      </c>
      <c r="B13" s="111">
        <v>613000</v>
      </c>
      <c r="C13" s="111" t="s">
        <v>301</v>
      </c>
      <c r="D13" s="214">
        <f>SUM('הנהלה כללית'!D98)</f>
        <v>4</v>
      </c>
      <c r="E13" s="214">
        <f>SUM('הנהלה כללית'!E98)</f>
        <v>4</v>
      </c>
      <c r="F13" s="112">
        <f>SUM('הנהלה כללית'!F77:F79)</f>
        <v>718</v>
      </c>
      <c r="G13" s="112">
        <f>SUM('הנהלה כללית'!G77:G79)</f>
        <v>441</v>
      </c>
      <c r="H13" s="112">
        <f>SUM('הנהלה כללית'!H77:H79)</f>
        <v>748</v>
      </c>
      <c r="I13" s="112">
        <f>SUM('הנהלה כללית'!I77:I79)</f>
        <v>867</v>
      </c>
      <c r="J13" s="130"/>
      <c r="K13" s="130"/>
      <c r="L13" s="108" t="e">
        <f>SUM(#REF!)</f>
        <v>#REF!</v>
      </c>
      <c r="M13" s="108"/>
      <c r="N13" s="108"/>
    </row>
    <row r="14" spans="1:11" ht="15.75">
      <c r="A14" s="111">
        <v>5</v>
      </c>
      <c r="B14" s="111">
        <v>621100</v>
      </c>
      <c r="C14" s="111" t="s">
        <v>225</v>
      </c>
      <c r="D14" s="214">
        <f>SUM('הנהלה כללית'!D170)</f>
        <v>4</v>
      </c>
      <c r="E14" s="214">
        <f>SUM('הנהלה כללית'!E170)</f>
        <v>4</v>
      </c>
      <c r="F14" s="427">
        <f>SUM('הנהלה כללית'!F160:F165)</f>
        <v>863</v>
      </c>
      <c r="G14" s="112">
        <f>SUM('הנהלה כללית'!G160:G165)</f>
        <v>681</v>
      </c>
      <c r="H14" s="112">
        <f>SUM('הנהלה כללית'!H160:H162)</f>
        <v>799</v>
      </c>
      <c r="I14" s="427">
        <f>SUM('הנהלה כללית'!I160:I162)</f>
        <v>876</v>
      </c>
      <c r="J14" s="130"/>
      <c r="K14" s="423"/>
    </row>
    <row r="15" spans="1:15" ht="15.75">
      <c r="A15" s="111">
        <v>6</v>
      </c>
      <c r="B15" s="111">
        <v>623100</v>
      </c>
      <c r="C15" s="111" t="s">
        <v>227</v>
      </c>
      <c r="D15" s="214">
        <f>SUM('הנהלה כללית'!D211)</f>
        <v>2</v>
      </c>
      <c r="E15" s="214">
        <f>SUM('הנהלה כללית'!E211)</f>
        <v>2</v>
      </c>
      <c r="F15" s="112">
        <f>SUM('הנהלה כללית'!F205:F206)</f>
        <v>283</v>
      </c>
      <c r="G15" s="112">
        <f>SUM('הנהלה כללית'!G205:G207)</f>
        <v>89</v>
      </c>
      <c r="H15" s="112">
        <f>SUM('הנהלה כללית'!H205:H208)</f>
        <v>257</v>
      </c>
      <c r="I15" s="112">
        <f>SUM('הנהלה כללית'!I205:I206)</f>
        <v>340</v>
      </c>
      <c r="J15" s="130"/>
      <c r="K15" s="130"/>
      <c r="L15" s="108" t="e">
        <f>SUM(#REF!)</f>
        <v>#REF!</v>
      </c>
      <c r="M15" s="108"/>
      <c r="N15" s="108"/>
      <c r="O15" s="108"/>
    </row>
    <row r="16" spans="1:11" ht="15.75">
      <c r="A16" s="111">
        <v>7</v>
      </c>
      <c r="B16" s="111">
        <v>714000</v>
      </c>
      <c r="C16" s="111" t="s">
        <v>232</v>
      </c>
      <c r="D16" s="214">
        <f>SUM('שירותים מקומיים'!D49)</f>
        <v>0.4</v>
      </c>
      <c r="E16" s="214">
        <f>SUM('שירותים מקומיים'!E49)</f>
        <v>0.4</v>
      </c>
      <c r="F16" s="427">
        <f>SUM('שירותים מקומיים'!F46:F47)</f>
        <v>186</v>
      </c>
      <c r="G16" s="112">
        <f>SUM('שירותים מקומיים'!G46:G47)</f>
        <v>128</v>
      </c>
      <c r="H16" s="112">
        <f>SUM('שירותים מקומיים'!H46:H47)</f>
        <v>201</v>
      </c>
      <c r="I16" s="427">
        <f>SUM('שירותים מקומיים'!I46:I47)</f>
        <v>187</v>
      </c>
      <c r="J16" s="130"/>
      <c r="K16" s="130"/>
    </row>
    <row r="17" spans="1:14" ht="15.75">
      <c r="A17" s="111">
        <v>8</v>
      </c>
      <c r="B17" s="111">
        <v>715100</v>
      </c>
      <c r="C17" s="111" t="s">
        <v>231</v>
      </c>
      <c r="D17" s="214">
        <f>SUM('שירותים מקומיים'!D79)</f>
        <v>4</v>
      </c>
      <c r="E17" s="214">
        <f>SUM('שירותים מקומיים'!E79)</f>
        <v>4</v>
      </c>
      <c r="F17" s="112">
        <f>SUM('שירותים מקומיים'!F65:F66)</f>
        <v>498</v>
      </c>
      <c r="G17" s="112">
        <f>SUM('שירותים מקומיים'!G65:G66)</f>
        <v>280</v>
      </c>
      <c r="H17" s="112">
        <f>SUM('שירותים מקומיים'!H65:H66)</f>
        <v>489</v>
      </c>
      <c r="I17" s="112">
        <f>SUM('שירותים מקומיים'!I65:I66)</f>
        <v>535</v>
      </c>
      <c r="J17" s="130"/>
      <c r="K17" s="130"/>
      <c r="L17" s="108" t="e">
        <f>SUM(#REF!)</f>
        <v>#REF!</v>
      </c>
      <c r="M17" s="108"/>
      <c r="N17" s="108"/>
    </row>
    <row r="18" spans="1:14" ht="15.75">
      <c r="A18" s="111"/>
      <c r="B18" s="111">
        <v>722100</v>
      </c>
      <c r="C18" s="111" t="s">
        <v>670</v>
      </c>
      <c r="D18" s="214">
        <f>SUM('שירותים מקומיים'!D111)</f>
        <v>1</v>
      </c>
      <c r="E18" s="214">
        <f>SUM('שירותים מקומיים'!E111)</f>
        <v>1</v>
      </c>
      <c r="F18" s="448">
        <f>SUM('שירותים מקומיים'!F106)</f>
        <v>76</v>
      </c>
      <c r="G18" s="214">
        <f>SUM('שירותים מקומיים'!G111)</f>
        <v>0</v>
      </c>
      <c r="H18" s="214">
        <f>SUM('שירותים מקומיים'!H111)</f>
        <v>0</v>
      </c>
      <c r="I18" s="448">
        <f>SUM('שירותים מקומיים'!I106)</f>
        <v>77</v>
      </c>
      <c r="J18" s="130"/>
      <c r="K18" s="130"/>
      <c r="L18" s="108"/>
      <c r="M18" s="108"/>
      <c r="N18" s="108"/>
    </row>
    <row r="19" spans="1:11" ht="15.75">
      <c r="A19" s="111">
        <v>10</v>
      </c>
      <c r="B19" s="111">
        <v>726100</v>
      </c>
      <c r="C19" s="111" t="s">
        <v>234</v>
      </c>
      <c r="D19" s="214">
        <f>SUM('שירותים מקומיים'!D123)</f>
        <v>0</v>
      </c>
      <c r="E19" s="214">
        <f>SUM('שירותים מקומיים'!E123)</f>
        <v>0</v>
      </c>
      <c r="F19" s="112">
        <f>SUM('שירותים מקומיים'!F120:F121)</f>
        <v>0</v>
      </c>
      <c r="G19" s="112">
        <f>SUM('שירותים מקומיים'!G120:G121)</f>
        <v>0</v>
      </c>
      <c r="H19" s="112">
        <f>SUM('שירותים מקומיים'!G120:G121)</f>
        <v>0</v>
      </c>
      <c r="I19" s="112">
        <f>SUM('שירותים מקומיים'!I120:I121)</f>
        <v>0</v>
      </c>
      <c r="J19" s="130"/>
      <c r="K19" s="130"/>
    </row>
    <row r="20" spans="1:14" ht="15.75">
      <c r="A20" s="111">
        <v>11</v>
      </c>
      <c r="B20" s="111">
        <v>731000</v>
      </c>
      <c r="C20" s="111" t="s">
        <v>235</v>
      </c>
      <c r="D20" s="214">
        <f>SUM('שירותים מקומיים'!D158)</f>
        <v>2</v>
      </c>
      <c r="E20" s="214">
        <f>SUM('שירותים מקומיים'!E158)</f>
        <v>2</v>
      </c>
      <c r="F20" s="112">
        <f>SUM('שירותים מקומיים'!F148:F149)</f>
        <v>662</v>
      </c>
      <c r="G20" s="112">
        <f>SUM('שירותים מקומיים'!G148:G149)</f>
        <v>426</v>
      </c>
      <c r="H20" s="112">
        <f>SUM('שירותים מקומיים'!H148:H149)</f>
        <v>584</v>
      </c>
      <c r="I20" s="112">
        <f>SUM('שירותים מקומיים'!I148:I149)</f>
        <v>683</v>
      </c>
      <c r="J20" s="130"/>
      <c r="K20" s="130"/>
      <c r="L20" s="108" t="e">
        <f>SUM(#REF!)</f>
        <v>#REF!</v>
      </c>
      <c r="M20" s="108"/>
      <c r="N20" s="108"/>
    </row>
    <row r="21" spans="1:12" ht="15.75">
      <c r="A21" s="111"/>
      <c r="B21" s="111">
        <v>741000</v>
      </c>
      <c r="C21" s="111" t="s">
        <v>423</v>
      </c>
      <c r="D21" s="112">
        <f>SUM('שירותים מקומיים'!D176:D177)</f>
        <v>0</v>
      </c>
      <c r="E21" s="112">
        <f>SUM('שירותים מקומיים'!E176:E177)</f>
        <v>0</v>
      </c>
      <c r="F21" s="112">
        <f>SUM('שירותים מקומיים'!F176:F177)</f>
        <v>0</v>
      </c>
      <c r="G21" s="112">
        <f>SUM('שירותים מקומיים'!G176:G178)</f>
        <v>0</v>
      </c>
      <c r="H21" s="112">
        <f>SUM('שירותים מקומיים'!H176:H178)</f>
        <v>0</v>
      </c>
      <c r="I21" s="112">
        <f>SUM('שירותים מקומיים'!I176:I177)</f>
        <v>0</v>
      </c>
      <c r="J21" s="130"/>
      <c r="K21" s="130"/>
      <c r="L21" s="108"/>
    </row>
    <row r="22" spans="1:15" ht="15.75">
      <c r="A22" s="111">
        <v>12</v>
      </c>
      <c r="B22" s="111">
        <v>746000</v>
      </c>
      <c r="C22" s="111" t="s">
        <v>237</v>
      </c>
      <c r="D22" s="214">
        <f>SUM('שירותים מקומיים'!D211)</f>
        <v>0.75</v>
      </c>
      <c r="E22" s="214">
        <f>SUM('שירותים מקומיים'!E211)</f>
        <v>0.75</v>
      </c>
      <c r="F22" s="112">
        <f>SUM('שירותים מקומיים'!F200:F201)</f>
        <v>70</v>
      </c>
      <c r="G22" s="112">
        <f>SUM('שירותים מקומיים'!G200:G201)</f>
        <v>50</v>
      </c>
      <c r="H22" s="112">
        <f>SUM('שירותים מקומיים'!H200:H201)</f>
        <v>70</v>
      </c>
      <c r="I22" s="112">
        <f>SUM('שירותים מקומיים'!I200:I201)</f>
        <v>73</v>
      </c>
      <c r="J22" s="130"/>
      <c r="K22" s="130"/>
      <c r="L22" s="108" t="e">
        <f>SUM(#REF!)</f>
        <v>#REF!</v>
      </c>
      <c r="M22" s="108"/>
      <c r="N22" s="108"/>
      <c r="O22" s="108">
        <f>SUM(N17:N22)</f>
        <v>0</v>
      </c>
    </row>
    <row r="23" spans="1:11" ht="15.75">
      <c r="A23" s="111">
        <v>13</v>
      </c>
      <c r="B23" s="111">
        <v>811000</v>
      </c>
      <c r="C23" s="111" t="s">
        <v>240</v>
      </c>
      <c r="D23" s="214">
        <f>SUM('שרותים ממלכתיים'!D30)</f>
        <v>4</v>
      </c>
      <c r="E23" s="214">
        <f>SUM('שרותים ממלכתיים'!E30)</f>
        <v>4</v>
      </c>
      <c r="F23" s="112">
        <f>SUM('שרותים ממלכתיים'!F14:F15)</f>
        <v>910</v>
      </c>
      <c r="G23" s="112">
        <f>SUM('שרותים ממלכתיים'!G14:G15)</f>
        <v>643</v>
      </c>
      <c r="H23" s="112">
        <f>SUM('שרותים ממלכתיים'!H14:H15)</f>
        <v>1245</v>
      </c>
      <c r="I23" s="112">
        <f>SUM('שרותים ממלכתיים'!I14:I15)</f>
        <v>975</v>
      </c>
      <c r="J23" s="130">
        <f>SUM(E23:E41)</f>
        <v>71.58</v>
      </c>
      <c r="K23" s="423"/>
    </row>
    <row r="24" spans="1:11" ht="15.75">
      <c r="A24" s="111"/>
      <c r="B24" s="111">
        <v>812100</v>
      </c>
      <c r="C24" s="111" t="s">
        <v>395</v>
      </c>
      <c r="D24" s="214">
        <f>SUM('שרותים ממלכתיים'!D47)</f>
        <v>4.6</v>
      </c>
      <c r="E24" s="214">
        <f>SUM('שרותים ממלכתיים'!E47)</f>
        <v>4.6</v>
      </c>
      <c r="F24" s="444">
        <f>SUM('שרותים ממלכתיים'!F48:F49)</f>
        <v>471</v>
      </c>
      <c r="G24" s="112">
        <f>SUM('שרותים ממלכתיים'!G48:G49)</f>
        <v>241</v>
      </c>
      <c r="H24" s="112">
        <f>SUM('שרותים ממלכתיים'!H48:H49)</f>
        <v>487</v>
      </c>
      <c r="I24" s="444">
        <f>SUM('שרותים ממלכתיים'!I48:I49)</f>
        <v>518</v>
      </c>
      <c r="J24" s="130">
        <f>SUM(I23:I41)</f>
        <v>9129</v>
      </c>
      <c r="K24" s="130"/>
    </row>
    <row r="25" spans="1:11" ht="15.75">
      <c r="A25" s="111">
        <v>14</v>
      </c>
      <c r="B25" s="111">
        <v>812200</v>
      </c>
      <c r="C25" s="111" t="s">
        <v>380</v>
      </c>
      <c r="D25" s="214">
        <f>SUM('שרותים ממלכתיים'!D51)</f>
        <v>9.6</v>
      </c>
      <c r="E25" s="214">
        <f>SUM('שרותים ממלכתיים'!E51)</f>
        <v>9.6</v>
      </c>
      <c r="F25" s="427">
        <f>SUM('שרותים ממלכתיים'!F52:F53)</f>
        <v>974</v>
      </c>
      <c r="G25" s="112">
        <f>SUM('שרותים ממלכתיים'!G52:G53)</f>
        <v>605</v>
      </c>
      <c r="H25" s="112">
        <f>SUM('שרותים ממלכתיים'!H52:H54)</f>
        <v>915</v>
      </c>
      <c r="I25" s="427">
        <f>SUM('שרותים ממלכתיים'!I52:I53)</f>
        <v>1013</v>
      </c>
      <c r="J25" s="130"/>
      <c r="K25" s="130"/>
    </row>
    <row r="26" spans="1:11" ht="15.75">
      <c r="A26" s="111"/>
      <c r="B26" s="111">
        <v>812210</v>
      </c>
      <c r="C26" s="111" t="s">
        <v>415</v>
      </c>
      <c r="D26" s="214">
        <f>SUM('שרותים ממלכתיים'!D77)</f>
        <v>3.2</v>
      </c>
      <c r="E26" s="214">
        <f>SUM('שרותים ממלכתיים'!E77)</f>
        <v>3.2</v>
      </c>
      <c r="F26" s="112">
        <f>SUM('שרותים ממלכתיים'!F78:F78)</f>
        <v>287</v>
      </c>
      <c r="G26" s="112">
        <f>SUM('שרותים ממלכתיים'!G78:G78)</f>
        <v>160</v>
      </c>
      <c r="H26" s="112">
        <f>SUM('שרותים ממלכתיים'!H78:H78)</f>
        <v>316</v>
      </c>
      <c r="I26" s="112">
        <f>SUM('שרותים ממלכתיים'!I78:I78)</f>
        <v>324</v>
      </c>
      <c r="J26" s="130"/>
      <c r="K26" s="130"/>
    </row>
    <row r="27" spans="1:11" ht="15.75">
      <c r="A27" s="111"/>
      <c r="B27" s="111">
        <v>813210</v>
      </c>
      <c r="C27" s="111" t="s">
        <v>473</v>
      </c>
      <c r="D27" s="214">
        <f>SUM('שרותים ממלכתיים'!D134)</f>
        <v>3</v>
      </c>
      <c r="E27" s="214">
        <f>SUM('שרותים ממלכתיים'!E134)</f>
        <v>3</v>
      </c>
      <c r="F27" s="427">
        <f>SUM('שרותים ממלכתיים'!F135)</f>
        <v>310</v>
      </c>
      <c r="G27" s="112">
        <f>SUM('שרותים ממלכתיים'!G135:G138)</f>
        <v>201</v>
      </c>
      <c r="H27" s="112">
        <f>SUM('שרותים ממלכתיים'!H135:H135)</f>
        <v>312</v>
      </c>
      <c r="I27" s="427">
        <f>SUM('שרותים ממלכתיים'!I135)</f>
        <v>357</v>
      </c>
      <c r="J27" s="130"/>
      <c r="K27" s="130"/>
    </row>
    <row r="28" spans="1:11" ht="15.75">
      <c r="A28" s="111"/>
      <c r="B28" s="111">
        <v>813220</v>
      </c>
      <c r="C28" s="111" t="s">
        <v>474</v>
      </c>
      <c r="D28" s="214">
        <f>SUM('שרותים ממלכתיים'!D156)</f>
        <v>1</v>
      </c>
      <c r="E28" s="214">
        <f>SUM('שרותים ממלכתיים'!E156)</f>
        <v>1</v>
      </c>
      <c r="F28" s="112">
        <f>SUM('שרותים ממלכתיים'!F157:F158)</f>
        <v>102</v>
      </c>
      <c r="G28" s="112">
        <f>SUM('שרותים ממלכתיים'!G157:G158)</f>
        <v>140</v>
      </c>
      <c r="H28" s="112">
        <f>SUM('שרותים ממלכתיים'!H157:H158)</f>
        <v>107</v>
      </c>
      <c r="I28" s="112">
        <f>SUM('שרותים ממלכתיים'!I157:I158)</f>
        <v>133</v>
      </c>
      <c r="J28" s="130"/>
      <c r="K28" s="130"/>
    </row>
    <row r="29" spans="1:11" ht="15.75">
      <c r="A29" s="111"/>
      <c r="B29" s="111">
        <v>813240</v>
      </c>
      <c r="C29" s="111" t="s">
        <v>475</v>
      </c>
      <c r="D29" s="214">
        <f>SUM('שרותים ממלכתיים'!D188)</f>
        <v>6.5</v>
      </c>
      <c r="E29" s="214">
        <f>SUM('שרותים ממלכתיים'!E188)</f>
        <v>5.5</v>
      </c>
      <c r="F29" s="428">
        <f>SUM('שרותים ממלכתיים'!F189:F189)</f>
        <v>657</v>
      </c>
      <c r="G29" s="112">
        <f>SUM('שרותים ממלכתיים'!G189:G189)</f>
        <v>410</v>
      </c>
      <c r="H29" s="112">
        <f>SUM('שרותים ממלכתיים'!H189:H192)</f>
        <v>618</v>
      </c>
      <c r="I29" s="428">
        <f>SUM('שרותים ממלכתיים'!I189:I189)</f>
        <v>592</v>
      </c>
      <c r="J29" s="130"/>
      <c r="K29" s="130"/>
    </row>
    <row r="30" spans="1:11" ht="15.75">
      <c r="A30" s="111"/>
      <c r="B30" s="111">
        <v>813230</v>
      </c>
      <c r="C30" s="111" t="s">
        <v>476</v>
      </c>
      <c r="D30" s="214">
        <f>SUM('שרותים ממלכתיים'!D213)</f>
        <v>2</v>
      </c>
      <c r="E30" s="214">
        <f>SUM('שרותים ממלכתיים'!E213)</f>
        <v>3</v>
      </c>
      <c r="F30" s="427">
        <f>SUM('שרותים ממלכתיים'!F214:F214)</f>
        <v>203</v>
      </c>
      <c r="G30" s="112">
        <f>SUM('שרותים ממלכתיים'!G214:G214)</f>
        <v>195</v>
      </c>
      <c r="H30" s="112">
        <f>SUM('שרותים ממלכתיים'!H214:H217)</f>
        <v>301</v>
      </c>
      <c r="I30" s="427">
        <f>SUM('שרותים ממלכתיים'!I214:I214)</f>
        <v>347</v>
      </c>
      <c r="J30" s="130"/>
      <c r="K30" s="130"/>
    </row>
    <row r="31" spans="1:11" ht="15.75">
      <c r="A31" s="111"/>
      <c r="B31" s="111">
        <v>813250</v>
      </c>
      <c r="C31" s="214" t="s">
        <v>672</v>
      </c>
      <c r="D31" s="214">
        <f>SUM('שרותים ממלכתיים'!D239)</f>
        <v>4</v>
      </c>
      <c r="E31" s="214">
        <f>SUM('שרותים ממלכתיים'!E239)</f>
        <v>5</v>
      </c>
      <c r="F31" s="427">
        <f>SUM('שרותים ממלכתיים'!F240:F240)</f>
        <v>360</v>
      </c>
      <c r="G31" s="112">
        <f>SUM('שרותים ממלכתיים'!G240:G240)</f>
        <v>337</v>
      </c>
      <c r="H31" s="112">
        <f>SUM('שרותים ממלכתיים'!H240:H243)</f>
        <v>341</v>
      </c>
      <c r="I31" s="427">
        <f>SUM('שרותים ממלכתיים'!I240:I240)</f>
        <v>505</v>
      </c>
      <c r="J31" s="130"/>
      <c r="K31" s="130"/>
    </row>
    <row r="32" spans="1:11" ht="15.75">
      <c r="A32" s="111"/>
      <c r="B32" s="111">
        <v>813290</v>
      </c>
      <c r="C32" s="214" t="s">
        <v>778</v>
      </c>
      <c r="D32" s="214">
        <f>SUM('שרותים ממלכתיים'!D264)</f>
        <v>2</v>
      </c>
      <c r="E32" s="214">
        <f>SUM('שרותים ממלכתיים'!E264)</f>
        <v>1</v>
      </c>
      <c r="F32" s="448">
        <f>SUM('שרותים ממלכתיים'!F265)</f>
        <v>211</v>
      </c>
      <c r="G32" s="214">
        <f>SUM('שרותים ממלכתיים'!G265)</f>
        <v>0</v>
      </c>
      <c r="H32" s="448">
        <f>SUM('שרותים ממלכתיים'!H265)</f>
        <v>103</v>
      </c>
      <c r="I32" s="448">
        <f>SUM('שרותים ממלכתיים'!I265)</f>
        <v>124</v>
      </c>
      <c r="J32" s="130"/>
      <c r="K32" s="130"/>
    </row>
    <row r="33" spans="1:11" ht="15.75">
      <c r="A33" s="111"/>
      <c r="B33" s="111">
        <v>813300</v>
      </c>
      <c r="C33" s="111" t="s">
        <v>668</v>
      </c>
      <c r="D33" s="214">
        <f>SUM('שרותים ממלכתיים'!D312)</f>
        <v>1</v>
      </c>
      <c r="E33" s="214">
        <f>SUM('שרותים ממלכתיים'!E312)</f>
        <v>1</v>
      </c>
      <c r="F33" s="112">
        <f>SUM('שרותים ממלכתיים'!F294:F295)</f>
        <v>135</v>
      </c>
      <c r="G33" s="112">
        <f>SUM('שרותים ממלכתיים'!G294:G295)</f>
        <v>0</v>
      </c>
      <c r="H33" s="112">
        <f>SUM('שרותים ממלכתיים'!H294:H295)</f>
        <v>136</v>
      </c>
      <c r="I33" s="112">
        <f>SUM('שרותים ממלכתיים'!I294:I295)</f>
        <v>158</v>
      </c>
      <c r="J33" s="130"/>
      <c r="K33" s="130"/>
    </row>
    <row r="34" spans="1:16" ht="15.75">
      <c r="A34" s="111">
        <v>16</v>
      </c>
      <c r="B34" s="111">
        <v>814100</v>
      </c>
      <c r="C34" s="111" t="s">
        <v>477</v>
      </c>
      <c r="D34" s="214">
        <f>SUM('שרותים ממלכתיים'!D405)</f>
        <v>5.5</v>
      </c>
      <c r="E34" s="214">
        <f>SUM('שרותים ממלכתיים'!E405)</f>
        <v>5.5</v>
      </c>
      <c r="F34" s="428">
        <f>SUM('שרותים ממלכתיים'!F389:F394,'שרותים ממלכתיים'!F397:F398)</f>
        <v>545</v>
      </c>
      <c r="G34" s="112">
        <f>SUM('שרותים ממלכתיים'!G397:G398)</f>
        <v>512</v>
      </c>
      <c r="H34" s="112">
        <f>SUM('שרותים ממלכתיים'!H397:H398)</f>
        <v>571</v>
      </c>
      <c r="I34" s="428">
        <f>SUM('שרותים ממלכתיים'!I389:I394,'שרותים ממלכתיים'!I397:I398)</f>
        <v>612</v>
      </c>
      <c r="J34" s="130"/>
      <c r="K34" s="130"/>
      <c r="O34" s="216"/>
      <c r="P34" s="216"/>
    </row>
    <row r="35" spans="1:11" ht="15.75">
      <c r="A35" s="111">
        <v>17</v>
      </c>
      <c r="B35" s="111">
        <v>817000</v>
      </c>
      <c r="C35" s="111" t="s">
        <v>246</v>
      </c>
      <c r="D35" s="214">
        <f>SUM('שרותים ממלכתיים'!D424)</f>
        <v>7.7</v>
      </c>
      <c r="E35" s="214">
        <f>SUM('שרותים ממלכתיים'!E424)</f>
        <v>6.7</v>
      </c>
      <c r="F35" s="428">
        <f>SUM('שרותים ממלכתיים'!F416:F417)</f>
        <v>875</v>
      </c>
      <c r="G35" s="112">
        <f>SUM('שרותים ממלכתיים'!G416:G417)</f>
        <v>621</v>
      </c>
      <c r="H35" s="112">
        <f>SUM('שרותים ממלכתיים'!H416:H420)</f>
        <v>822</v>
      </c>
      <c r="I35" s="428">
        <f>SUM('שרותים ממלכתיים'!I416:I417)</f>
        <v>852</v>
      </c>
      <c r="J35" s="130"/>
      <c r="K35" s="130"/>
    </row>
    <row r="36" spans="1:11" ht="15.75">
      <c r="A36" s="111">
        <v>18</v>
      </c>
      <c r="B36" s="111">
        <v>817100</v>
      </c>
      <c r="C36" s="111" t="s">
        <v>363</v>
      </c>
      <c r="D36" s="214">
        <f>SUM('שרותים ממלכתיים'!D448)</f>
        <v>5</v>
      </c>
      <c r="E36" s="214">
        <f>SUM('שרותים ממלכתיים'!E448)</f>
        <v>4</v>
      </c>
      <c r="F36" s="112">
        <f>SUM('שרותים ממלכתיים'!F440:F446)</f>
        <v>583</v>
      </c>
      <c r="G36" s="112">
        <f>SUM('שרותים ממלכתיים'!G440:G446)</f>
        <v>401</v>
      </c>
      <c r="H36" s="112">
        <f>SUM('שרותים ממלכתיים'!H440:H446)</f>
        <v>573</v>
      </c>
      <c r="I36" s="112">
        <f>SUM('שרותים ממלכתיים'!I440:I446)</f>
        <v>559</v>
      </c>
      <c r="J36" s="130"/>
      <c r="K36" s="130"/>
    </row>
    <row r="37" spans="1:11" ht="15.75">
      <c r="A37" s="111"/>
      <c r="B37" s="111">
        <v>817200</v>
      </c>
      <c r="C37" s="111" t="s">
        <v>411</v>
      </c>
      <c r="D37" s="214">
        <f>SUM('שרותים ממלכתיים'!D460)</f>
        <v>1</v>
      </c>
      <c r="E37" s="214">
        <f>SUM('שרותים ממלכתיים'!E460)</f>
        <v>1</v>
      </c>
      <c r="F37" s="112">
        <f>SUM('שרותים ממלכתיים'!F455:F459)</f>
        <v>92</v>
      </c>
      <c r="G37" s="112">
        <f>SUM('שרותים ממלכתיים'!G455:G459)</f>
        <v>84</v>
      </c>
      <c r="H37" s="112">
        <f>SUM('שרותים ממלכתיים'!H455:H459)</f>
        <v>95</v>
      </c>
      <c r="I37" s="112">
        <f>SUM('שרותים ממלכתיים'!I455:I459)</f>
        <v>104</v>
      </c>
      <c r="J37" s="130"/>
      <c r="K37" s="130"/>
    </row>
    <row r="38" spans="1:11" ht="15.75">
      <c r="A38" s="111">
        <v>19</v>
      </c>
      <c r="B38" s="111">
        <v>817300</v>
      </c>
      <c r="C38" s="111" t="s">
        <v>302</v>
      </c>
      <c r="D38" s="214">
        <f>SUM('שרותים ממלכתיים'!D479)</f>
        <v>4.98</v>
      </c>
      <c r="E38" s="214">
        <f>SUM('שרותים ממלכתיים'!E479)</f>
        <v>6.38</v>
      </c>
      <c r="F38" s="428">
        <f>SUM('שרותים ממלכתיים'!F469:F475)</f>
        <v>850</v>
      </c>
      <c r="G38" s="112">
        <f>SUM('שרותים ממלכתיים'!G469:G475)</f>
        <v>571</v>
      </c>
      <c r="H38" s="112">
        <f>SUM('שרותים ממלכתיים'!H469:H475)</f>
        <v>989</v>
      </c>
      <c r="I38" s="428">
        <f>SUM('שרותים ממלכתיים'!I469:I475)</f>
        <v>1196</v>
      </c>
      <c r="J38" s="130"/>
      <c r="K38" s="130"/>
    </row>
    <row r="39" spans="1:11" ht="15.75">
      <c r="A39" s="111"/>
      <c r="B39" s="111">
        <v>817700</v>
      </c>
      <c r="C39" s="111" t="s">
        <v>736</v>
      </c>
      <c r="D39" s="214">
        <f>SUM('שרותים ממלכתיים'!D501)</f>
        <v>1</v>
      </c>
      <c r="E39" s="214">
        <f>SUM('שרותים ממלכתיים'!E501)</f>
        <v>1</v>
      </c>
      <c r="F39" s="428">
        <f>SUM('שרותים ממלכתיים'!F499)</f>
        <v>140</v>
      </c>
      <c r="G39" s="428">
        <f>SUM('שרותים ממלכתיים'!G499)</f>
        <v>281</v>
      </c>
      <c r="H39" s="428">
        <f>SUM('שרותים ממלכתיים'!H499)</f>
        <v>101</v>
      </c>
      <c r="I39" s="428">
        <f>SUM('שרותים ממלכתיים'!I499)</f>
        <v>112</v>
      </c>
      <c r="J39" s="130"/>
      <c r="K39" s="130"/>
    </row>
    <row r="40" spans="1:11" ht="15.75">
      <c r="A40" s="111"/>
      <c r="B40" s="111">
        <v>817900</v>
      </c>
      <c r="C40" s="111" t="s">
        <v>883</v>
      </c>
      <c r="D40" s="214"/>
      <c r="E40" s="214"/>
      <c r="F40" s="428"/>
      <c r="G40" s="428"/>
      <c r="H40" s="428">
        <v>489</v>
      </c>
      <c r="I40" s="487"/>
      <c r="J40" s="130"/>
      <c r="K40" s="130"/>
    </row>
    <row r="41" spans="1:14" ht="15.75">
      <c r="A41" s="111"/>
      <c r="B41" s="111">
        <v>817953</v>
      </c>
      <c r="C41" s="111" t="s">
        <v>410</v>
      </c>
      <c r="D41" s="214">
        <f>SUM('שרותים ממלכתיים'!D569)</f>
        <v>6.1</v>
      </c>
      <c r="E41" s="214">
        <f>SUM('שרותים ממלכתיים'!E569)</f>
        <v>6.1</v>
      </c>
      <c r="F41" s="427">
        <f>SUM('שרותים ממלכתיים'!F564:F566)</f>
        <v>584</v>
      </c>
      <c r="G41" s="112">
        <f>SUM('שרותים ממלכתיים'!G564:G566)</f>
        <v>349</v>
      </c>
      <c r="H41" s="112">
        <f>SUM('שרותים ממלכתיים'!H564:H566)</f>
        <v>560</v>
      </c>
      <c r="I41" s="427">
        <f>SUM('שרותים ממלכתיים'!I564:I566)</f>
        <v>648</v>
      </c>
      <c r="J41" s="130"/>
      <c r="K41" s="130"/>
      <c r="L41" s="108" t="e">
        <f>SUM(#REF!)</f>
        <v>#REF!</v>
      </c>
      <c r="M41" s="108"/>
      <c r="N41" s="108"/>
    </row>
    <row r="42" spans="1:14" ht="15.75">
      <c r="A42" s="111">
        <v>21</v>
      </c>
      <c r="B42" s="111">
        <v>824000</v>
      </c>
      <c r="C42" s="111" t="s">
        <v>251</v>
      </c>
      <c r="D42" s="214">
        <f>SUM('שרותים ממלכתיים'!D620)</f>
        <v>0.5</v>
      </c>
      <c r="E42" s="214">
        <f>SUM('שרותים ממלכתיים'!E620)</f>
        <v>1</v>
      </c>
      <c r="F42" s="112">
        <f>SUM('שרותים ממלכתיים'!F603:F604)</f>
        <v>59</v>
      </c>
      <c r="G42" s="112">
        <f>SUM('שרותים ממלכתיים'!G603:G604)</f>
        <v>114</v>
      </c>
      <c r="H42" s="112">
        <f>SUM('שרותים ממלכתיים'!H603:H604)</f>
        <v>81</v>
      </c>
      <c r="I42" s="112">
        <f>SUM('שרותים ממלכתיים'!I603:I604)</f>
        <v>113</v>
      </c>
      <c r="J42" s="130"/>
      <c r="K42" s="130"/>
      <c r="L42" s="108" t="e">
        <f>SUM(#REF!)</f>
        <v>#REF!</v>
      </c>
      <c r="M42" s="108"/>
      <c r="N42" s="108"/>
    </row>
    <row r="43" spans="1:14" ht="15.75">
      <c r="A43" s="111"/>
      <c r="B43" s="111">
        <v>828000</v>
      </c>
      <c r="C43" s="111" t="s">
        <v>889</v>
      </c>
      <c r="D43" s="214">
        <f>SUM('שרותים ממלכתיים'!D621)</f>
        <v>0</v>
      </c>
      <c r="E43" s="214">
        <f>SUM('שרותים ממלכתיים'!E648)</f>
        <v>1</v>
      </c>
      <c r="F43" s="112"/>
      <c r="G43" s="112">
        <f>SUM('שרותים ממלכתיים'!G604:G605)</f>
        <v>353</v>
      </c>
      <c r="H43" s="112"/>
      <c r="I43" s="112">
        <f>SUM('שרותים ממלכתיים'!I633)</f>
        <v>140</v>
      </c>
      <c r="J43" s="130"/>
      <c r="K43" s="130"/>
      <c r="L43" s="108"/>
      <c r="M43" s="108"/>
      <c r="N43" s="108"/>
    </row>
    <row r="44" spans="1:14" ht="15.75">
      <c r="A44" s="111">
        <v>23</v>
      </c>
      <c r="B44" s="111">
        <v>841000</v>
      </c>
      <c r="C44" s="111" t="s">
        <v>255</v>
      </c>
      <c r="D44" s="214">
        <f>SUM('שרותים ממלכתיים'!D720)</f>
        <v>8</v>
      </c>
      <c r="E44" s="214">
        <f>SUM('שרותים ממלכתיים'!E720)</f>
        <v>11</v>
      </c>
      <c r="F44" s="428">
        <f>SUM('שרותים ממלכתיים'!F703:F705)</f>
        <v>1265</v>
      </c>
      <c r="G44" s="112">
        <f>SUM('שרותים ממלכתיים'!G703:G704)</f>
        <v>497</v>
      </c>
      <c r="H44" s="428">
        <f>SUM('שרותים ממלכתיים'!H703:H705)</f>
        <v>1503</v>
      </c>
      <c r="I44" s="428">
        <f>SUM('שרותים ממלכתיים'!I703:I705)</f>
        <v>1660</v>
      </c>
      <c r="J44" s="130"/>
      <c r="K44" s="130"/>
      <c r="L44" s="108" t="e">
        <f>SUM(#REF!)</f>
        <v>#REF!</v>
      </c>
      <c r="M44" s="108"/>
      <c r="N44" s="108"/>
    </row>
    <row r="45" spans="1:11" ht="15.75">
      <c r="A45" s="111">
        <v>24</v>
      </c>
      <c r="B45" s="111">
        <v>911000</v>
      </c>
      <c r="C45" s="111" t="s">
        <v>264</v>
      </c>
      <c r="D45" s="214">
        <f>SUM(מפעלים!D44)</f>
        <v>2</v>
      </c>
      <c r="E45" s="214">
        <f>SUM(מפעלים!E44)</f>
        <v>2</v>
      </c>
      <c r="F45" s="112">
        <f>SUM(מפעלים!F14:F16)</f>
        <v>271</v>
      </c>
      <c r="G45" s="112">
        <f>SUM(מפעלים!G14:G15)</f>
        <v>157</v>
      </c>
      <c r="H45" s="112">
        <f>SUM(מפעלים!H14:H15)</f>
        <v>265</v>
      </c>
      <c r="I45" s="112">
        <f>SUM(מפעלים!I14:I16)</f>
        <v>281</v>
      </c>
      <c r="J45" s="130"/>
      <c r="K45" s="130"/>
    </row>
    <row r="46" spans="1:11" ht="15.75">
      <c r="A46" s="111">
        <v>25</v>
      </c>
      <c r="B46" s="111">
        <v>990000</v>
      </c>
      <c r="C46" s="111" t="s">
        <v>65</v>
      </c>
      <c r="D46" s="214">
        <v>4.26</v>
      </c>
      <c r="E46" s="214">
        <v>5.66</v>
      </c>
      <c r="F46" s="112">
        <f>SUM('בלתי מיועד'!F33:F38)</f>
        <v>726</v>
      </c>
      <c r="G46" s="112">
        <f>SUM('בלתי מיועד'!G33:G38)</f>
        <v>659</v>
      </c>
      <c r="H46" s="112">
        <v>896</v>
      </c>
      <c r="I46" s="112">
        <f>SUM('בלתי מיועד'!I33:I38)</f>
        <v>882</v>
      </c>
      <c r="J46" s="130"/>
      <c r="K46" s="130"/>
    </row>
    <row r="47" spans="1:11" ht="15.75">
      <c r="A47" s="125"/>
      <c r="B47" s="386"/>
      <c r="C47" s="387"/>
      <c r="D47" s="214"/>
      <c r="E47" s="214"/>
      <c r="F47" s="112"/>
      <c r="G47" s="112"/>
      <c r="H47" s="112"/>
      <c r="I47" s="112"/>
      <c r="J47" s="130"/>
      <c r="K47" s="130"/>
    </row>
    <row r="48" spans="1:11" s="107" customFormat="1" ht="15.75">
      <c r="A48" s="515" t="s">
        <v>268</v>
      </c>
      <c r="B48" s="516"/>
      <c r="C48" s="517"/>
      <c r="D48" s="215">
        <f>SUM(D10:D46)</f>
        <v>110.34000000000002</v>
      </c>
      <c r="E48" s="215">
        <f>SUM(E10:E46)</f>
        <v>115.64</v>
      </c>
      <c r="F48" s="114">
        <f>SUM(F10:F46)</f>
        <v>15850</v>
      </c>
      <c r="G48" s="114">
        <f>SUM(G10:G47)</f>
        <v>10525</v>
      </c>
      <c r="H48" s="114">
        <f>SUM(H10:H46)</f>
        <v>16672</v>
      </c>
      <c r="I48" s="114">
        <f>SUM(I10:I46)</f>
        <v>17640</v>
      </c>
      <c r="J48" s="422"/>
      <c r="K48" s="422"/>
    </row>
    <row r="49" ht="15.75">
      <c r="C49" s="79" t="s">
        <v>675</v>
      </c>
    </row>
    <row r="50" ht="15.75">
      <c r="C50" s="79" t="s">
        <v>39</v>
      </c>
    </row>
    <row r="51" ht="15.75">
      <c r="C51" s="79" t="s">
        <v>574</v>
      </c>
    </row>
  </sheetData>
  <sheetProtection/>
  <mergeCells count="14">
    <mergeCell ref="A1:I1"/>
    <mergeCell ref="A4:I4"/>
    <mergeCell ref="A5:I5"/>
    <mergeCell ref="A48:C48"/>
    <mergeCell ref="F8:F9"/>
    <mergeCell ref="I8:I9"/>
    <mergeCell ref="D8:E8"/>
    <mergeCell ref="G8:G9"/>
    <mergeCell ref="A8:A9"/>
    <mergeCell ref="C8:C9"/>
    <mergeCell ref="B8:B9"/>
    <mergeCell ref="H8:H9"/>
    <mergeCell ref="A6:I6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&amp;C&amp;"David,Bold"&amp;14&amp;P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98"/>
  <sheetViews>
    <sheetView rightToLeft="1" showOutlineSymbols="0" view="pageBreakPreview" zoomScaleSheetLayoutView="100" zoomScalePageLayoutView="0" workbookViewId="0" topLeftCell="A61">
      <selection activeCell="H79" sqref="H79"/>
    </sheetView>
  </sheetViews>
  <sheetFormatPr defaultColWidth="9.33203125" defaultRowHeight="12.75"/>
  <cols>
    <col min="1" max="1" width="8.5" style="1" customWidth="1"/>
    <col min="2" max="2" width="13.5" style="55" customWidth="1"/>
    <col min="3" max="3" width="28.66015625" style="1" customWidth="1"/>
    <col min="4" max="5" width="8.83203125" style="267" customWidth="1"/>
    <col min="6" max="6" width="12.66015625" style="202" customWidth="1"/>
    <col min="7" max="7" width="11" style="202" hidden="1" customWidth="1"/>
    <col min="8" max="8" width="11" style="202" customWidth="1"/>
    <col min="9" max="9" width="12.66015625" style="202" customWidth="1"/>
    <col min="10" max="10" width="13.5" style="17" hidden="1" customWidth="1"/>
    <col min="11" max="16384" width="9.33203125" style="1" customWidth="1"/>
  </cols>
  <sheetData>
    <row r="1" spans="1:9" ht="27.75">
      <c r="A1" s="523" t="s">
        <v>26</v>
      </c>
      <c r="B1" s="523"/>
      <c r="C1" s="523"/>
      <c r="D1" s="523"/>
      <c r="E1" s="523"/>
      <c r="F1" s="523"/>
      <c r="G1" s="523"/>
      <c r="H1" s="523"/>
      <c r="I1" s="523"/>
    </row>
    <row r="2" spans="1:9" ht="27.75">
      <c r="A2" s="521" t="s">
        <v>816</v>
      </c>
      <c r="B2" s="521"/>
      <c r="C2" s="521"/>
      <c r="D2" s="521"/>
      <c r="E2" s="521"/>
      <c r="F2" s="521"/>
      <c r="G2" s="521"/>
      <c r="H2" s="521"/>
      <c r="I2" s="521"/>
    </row>
    <row r="3" spans="1:9" ht="20.25">
      <c r="A3" s="522" t="s">
        <v>132</v>
      </c>
      <c r="B3" s="522"/>
      <c r="C3" s="522"/>
      <c r="D3" s="522"/>
      <c r="E3" s="522"/>
      <c r="F3" s="522"/>
      <c r="G3" s="522"/>
      <c r="H3" s="522"/>
      <c r="I3" s="522"/>
    </row>
    <row r="4" spans="1:9" ht="20.25">
      <c r="A4" s="522" t="s">
        <v>36</v>
      </c>
      <c r="B4" s="522"/>
      <c r="C4" s="522"/>
      <c r="D4" s="522"/>
      <c r="E4" s="522"/>
      <c r="F4" s="522"/>
      <c r="G4" s="522"/>
      <c r="H4" s="522"/>
      <c r="I4" s="522"/>
    </row>
    <row r="5" spans="1:9" ht="20.25">
      <c r="A5" s="530" t="s">
        <v>306</v>
      </c>
      <c r="B5" s="530"/>
      <c r="C5" s="530"/>
      <c r="D5" s="530"/>
      <c r="E5" s="530"/>
      <c r="F5" s="530"/>
      <c r="G5" s="530"/>
      <c r="H5" s="530"/>
      <c r="I5" s="530"/>
    </row>
    <row r="6" spans="1:10" s="37" customFormat="1" ht="13.5" thickBot="1">
      <c r="A6" s="42">
        <v>1</v>
      </c>
      <c r="B6" s="43">
        <v>2</v>
      </c>
      <c r="C6" s="43">
        <v>3</v>
      </c>
      <c r="D6" s="524">
        <v>4</v>
      </c>
      <c r="E6" s="525"/>
      <c r="F6" s="363" t="s">
        <v>416</v>
      </c>
      <c r="G6" s="375" t="s">
        <v>325</v>
      </c>
      <c r="H6" s="240" t="s">
        <v>495</v>
      </c>
      <c r="I6" s="363" t="s">
        <v>416</v>
      </c>
      <c r="J6" s="241" t="s">
        <v>416</v>
      </c>
    </row>
    <row r="7" spans="1:10" s="37" customFormat="1" ht="13.5" thickTop="1">
      <c r="A7" s="35" t="s">
        <v>0</v>
      </c>
      <c r="B7" s="36"/>
      <c r="C7" s="36"/>
      <c r="D7" s="526" t="s">
        <v>297</v>
      </c>
      <c r="E7" s="527"/>
      <c r="F7" s="364"/>
      <c r="G7" s="371" t="s">
        <v>305</v>
      </c>
      <c r="H7" s="360"/>
      <c r="I7" s="364" t="s">
        <v>309</v>
      </c>
      <c r="J7" s="362" t="s">
        <v>309</v>
      </c>
    </row>
    <row r="8" spans="1:10" s="37" customFormat="1" ht="13.5" thickBot="1">
      <c r="A8" s="38" t="s">
        <v>1</v>
      </c>
      <c r="B8" s="39" t="s">
        <v>51</v>
      </c>
      <c r="C8" s="39" t="s">
        <v>2</v>
      </c>
      <c r="D8" s="528"/>
      <c r="E8" s="529"/>
      <c r="F8" s="367" t="s">
        <v>376</v>
      </c>
      <c r="G8" s="372"/>
      <c r="H8" s="366" t="s">
        <v>308</v>
      </c>
      <c r="I8" s="367" t="s">
        <v>376</v>
      </c>
      <c r="J8" s="368" t="s">
        <v>376</v>
      </c>
    </row>
    <row r="9" spans="1:10" s="37" customFormat="1" ht="30" customHeight="1" thickBot="1">
      <c r="A9" s="40"/>
      <c r="B9" s="41"/>
      <c r="C9" s="41"/>
      <c r="D9" s="244" t="s">
        <v>771</v>
      </c>
      <c r="E9" s="369" t="s">
        <v>813</v>
      </c>
      <c r="F9" s="369" t="s">
        <v>771</v>
      </c>
      <c r="G9" s="373" t="s">
        <v>429</v>
      </c>
      <c r="H9" s="361" t="s">
        <v>918</v>
      </c>
      <c r="I9" s="369" t="s">
        <v>813</v>
      </c>
      <c r="J9" s="370" t="s">
        <v>417</v>
      </c>
    </row>
    <row r="10" spans="1:9" ht="18.75" thickTop="1">
      <c r="A10" s="13" t="s">
        <v>29</v>
      </c>
      <c r="F10" s="168"/>
      <c r="G10" s="1"/>
      <c r="I10" s="168"/>
    </row>
    <row r="11" spans="1:9" ht="12.75">
      <c r="A11" s="269" t="s">
        <v>13</v>
      </c>
      <c r="F11" s="270"/>
      <c r="G11" s="1"/>
      <c r="I11" s="270"/>
    </row>
    <row r="12" spans="1:10" ht="12.75">
      <c r="A12" s="3">
        <v>110</v>
      </c>
      <c r="B12" s="56" t="s">
        <v>577</v>
      </c>
      <c r="C12" s="4" t="s">
        <v>3</v>
      </c>
      <c r="D12" s="271"/>
      <c r="E12" s="271"/>
      <c r="F12" s="404">
        <v>1137</v>
      </c>
      <c r="G12" s="404">
        <v>616</v>
      </c>
      <c r="H12" s="162">
        <v>1178</v>
      </c>
      <c r="I12" s="404">
        <v>1155</v>
      </c>
      <c r="J12" s="162">
        <v>395</v>
      </c>
    </row>
    <row r="13" spans="1:10" ht="12.75">
      <c r="A13" s="3">
        <v>120</v>
      </c>
      <c r="B13" s="56" t="s">
        <v>578</v>
      </c>
      <c r="C13" s="4" t="s">
        <v>4</v>
      </c>
      <c r="D13" s="271"/>
      <c r="E13" s="271"/>
      <c r="F13" s="404"/>
      <c r="G13" s="404">
        <v>8</v>
      </c>
      <c r="H13" s="162"/>
      <c r="I13" s="404"/>
      <c r="J13" s="162">
        <v>6</v>
      </c>
    </row>
    <row r="14" spans="1:10" ht="12.75">
      <c r="A14" s="5">
        <v>320</v>
      </c>
      <c r="B14" s="56" t="s">
        <v>579</v>
      </c>
      <c r="C14" s="4" t="s">
        <v>39</v>
      </c>
      <c r="D14" s="271"/>
      <c r="E14" s="271"/>
      <c r="F14" s="404"/>
      <c r="G14" s="404"/>
      <c r="H14" s="226"/>
      <c r="I14" s="404"/>
      <c r="J14" s="146"/>
    </row>
    <row r="15" spans="1:10" ht="12.75">
      <c r="A15" s="5">
        <v>514</v>
      </c>
      <c r="B15" s="56" t="s">
        <v>580</v>
      </c>
      <c r="C15" s="4" t="s">
        <v>7</v>
      </c>
      <c r="D15" s="271"/>
      <c r="E15" s="271"/>
      <c r="F15" s="162">
        <v>5</v>
      </c>
      <c r="G15" s="162">
        <v>6</v>
      </c>
      <c r="H15" s="226"/>
      <c r="I15" s="162">
        <v>5</v>
      </c>
      <c r="J15" s="162">
        <v>6</v>
      </c>
    </row>
    <row r="16" spans="1:10" ht="12.75">
      <c r="A16" s="5">
        <v>540</v>
      </c>
      <c r="B16" s="56" t="s">
        <v>581</v>
      </c>
      <c r="C16" s="4" t="s">
        <v>8</v>
      </c>
      <c r="D16" s="271"/>
      <c r="E16" s="271"/>
      <c r="F16" s="162">
        <v>12</v>
      </c>
      <c r="G16" s="162">
        <v>8</v>
      </c>
      <c r="H16" s="226">
        <v>3</v>
      </c>
      <c r="I16" s="162">
        <v>4</v>
      </c>
      <c r="J16" s="162">
        <v>8</v>
      </c>
    </row>
    <row r="17" spans="1:10" ht="12.75">
      <c r="A17" s="5">
        <v>550</v>
      </c>
      <c r="B17" s="56" t="s">
        <v>582</v>
      </c>
      <c r="C17" s="4" t="s">
        <v>9</v>
      </c>
      <c r="D17" s="271"/>
      <c r="E17" s="271"/>
      <c r="F17" s="162"/>
      <c r="G17" s="162">
        <v>30</v>
      </c>
      <c r="H17" s="226"/>
      <c r="I17" s="162"/>
      <c r="J17" s="162"/>
    </row>
    <row r="18" spans="1:10" ht="12.75">
      <c r="A18" s="5">
        <v>582</v>
      </c>
      <c r="B18" s="56" t="s">
        <v>583</v>
      </c>
      <c r="C18" s="4" t="s">
        <v>10</v>
      </c>
      <c r="D18" s="271"/>
      <c r="E18" s="271"/>
      <c r="F18" s="162">
        <v>2</v>
      </c>
      <c r="G18" s="162">
        <v>2</v>
      </c>
      <c r="H18" s="226"/>
      <c r="I18" s="162">
        <v>2</v>
      </c>
      <c r="J18" s="162">
        <v>1</v>
      </c>
    </row>
    <row r="19" spans="1:10" ht="12.75">
      <c r="A19" s="5">
        <v>750</v>
      </c>
      <c r="B19" s="56" t="s">
        <v>584</v>
      </c>
      <c r="C19" s="4" t="s">
        <v>440</v>
      </c>
      <c r="D19" s="271"/>
      <c r="E19" s="271"/>
      <c r="F19" s="231">
        <v>100</v>
      </c>
      <c r="G19" s="231">
        <v>200</v>
      </c>
      <c r="H19" s="226">
        <v>125</v>
      </c>
      <c r="I19" s="231">
        <v>120</v>
      </c>
      <c r="J19" s="162">
        <v>150</v>
      </c>
    </row>
    <row r="20" spans="1:10" ht="12.75">
      <c r="A20" s="5">
        <v>751</v>
      </c>
      <c r="B20" s="56" t="s">
        <v>585</v>
      </c>
      <c r="C20" s="4" t="s">
        <v>441</v>
      </c>
      <c r="D20" s="271"/>
      <c r="E20" s="271"/>
      <c r="F20" s="231"/>
      <c r="G20" s="231">
        <v>34</v>
      </c>
      <c r="H20" s="226"/>
      <c r="I20" s="231"/>
      <c r="J20" s="162"/>
    </row>
    <row r="21" spans="1:10" s="2" customFormat="1" ht="12.75">
      <c r="A21" s="7"/>
      <c r="B21" s="58"/>
      <c r="C21" s="7" t="s">
        <v>175</v>
      </c>
      <c r="D21" s="272">
        <v>1.75</v>
      </c>
      <c r="E21" s="272">
        <v>1.75</v>
      </c>
      <c r="F21" s="162"/>
      <c r="G21" s="7"/>
      <c r="H21" s="273"/>
      <c r="I21" s="162"/>
      <c r="J21" s="7"/>
    </row>
    <row r="22" spans="1:10" ht="12.75">
      <c r="A22" s="4"/>
      <c r="B22" s="57"/>
      <c r="C22" s="4" t="s">
        <v>14</v>
      </c>
      <c r="D22" s="271"/>
      <c r="E22" s="271"/>
      <c r="F22" s="162"/>
      <c r="G22" s="4"/>
      <c r="H22" s="226"/>
      <c r="I22" s="162"/>
      <c r="J22" s="4"/>
    </row>
    <row r="23" spans="1:10" ht="12.75">
      <c r="A23" s="4"/>
      <c r="B23" s="57"/>
      <c r="C23" s="4" t="s">
        <v>15</v>
      </c>
      <c r="D23" s="271"/>
      <c r="E23" s="271"/>
      <c r="F23" s="226">
        <f>SUM(F12:F20)</f>
        <v>1256</v>
      </c>
      <c r="G23" s="226">
        <f>SUM(G12:G20)</f>
        <v>904</v>
      </c>
      <c r="H23" s="226">
        <f>SUM(H12:H20)</f>
        <v>1306</v>
      </c>
      <c r="I23" s="226">
        <f>SUM(I12:I20)</f>
        <v>1286</v>
      </c>
      <c r="J23" s="226">
        <f>SUM(J12:J22)</f>
        <v>566</v>
      </c>
    </row>
    <row r="24" spans="1:10" ht="12.75">
      <c r="A24" s="4"/>
      <c r="B24" s="57"/>
      <c r="C24" s="4" t="s">
        <v>310</v>
      </c>
      <c r="D24" s="271"/>
      <c r="E24" s="271"/>
      <c r="F24" s="274">
        <f>SUM(F22-F23)</f>
        <v>-1256</v>
      </c>
      <c r="G24" s="274">
        <f>SUM(G22-G23)</f>
        <v>-904</v>
      </c>
      <c r="H24" s="274">
        <f>SUM(H22-H23)</f>
        <v>-1306</v>
      </c>
      <c r="I24" s="274">
        <f>SUM(I22-I23)</f>
        <v>-1286</v>
      </c>
      <c r="J24" s="274">
        <f>SUM(J22-J23)</f>
        <v>-566</v>
      </c>
    </row>
    <row r="25" spans="1:9" ht="12.75" customHeight="1">
      <c r="A25" s="17"/>
      <c r="B25" s="59"/>
      <c r="C25" s="17"/>
      <c r="D25" s="275"/>
      <c r="E25" s="275"/>
      <c r="F25" s="276"/>
      <c r="G25" s="1"/>
      <c r="H25" s="276"/>
      <c r="I25" s="276"/>
    </row>
    <row r="26" spans="1:9" ht="12.75">
      <c r="A26" s="17"/>
      <c r="B26" s="59"/>
      <c r="C26" s="17"/>
      <c r="D26" s="275"/>
      <c r="E26" s="275"/>
      <c r="F26" s="168"/>
      <c r="G26" s="1"/>
      <c r="H26" s="168"/>
      <c r="I26" s="168"/>
    </row>
    <row r="27" ht="12.75">
      <c r="G27" s="1"/>
    </row>
    <row r="28" ht="12.75">
      <c r="G28" s="1"/>
    </row>
    <row r="29" ht="12.75">
      <c r="G29" s="1"/>
    </row>
    <row r="30" spans="6:9" ht="12.75">
      <c r="F30" s="168"/>
      <c r="G30" s="1"/>
      <c r="H30" s="168"/>
      <c r="I30" s="168"/>
    </row>
    <row r="31" spans="6:9" ht="12.75">
      <c r="F31" s="168"/>
      <c r="G31" s="1"/>
      <c r="H31" s="168"/>
      <c r="I31" s="168"/>
    </row>
    <row r="32" spans="6:9" ht="12.75">
      <c r="F32" s="168"/>
      <c r="G32" s="1"/>
      <c r="H32" s="168"/>
      <c r="I32" s="168"/>
    </row>
    <row r="33" ht="12.75">
      <c r="G33" s="1"/>
    </row>
    <row r="34" spans="1:7" ht="18">
      <c r="A34" s="60" t="s">
        <v>216</v>
      </c>
      <c r="G34" s="1"/>
    </row>
    <row r="35" spans="1:9" ht="12.75">
      <c r="A35" s="269" t="s">
        <v>13</v>
      </c>
      <c r="F35" s="168"/>
      <c r="G35" s="1"/>
      <c r="H35" s="168"/>
      <c r="I35" s="168"/>
    </row>
    <row r="36" spans="1:10" s="2" customFormat="1" ht="12.75">
      <c r="A36" s="56">
        <v>110</v>
      </c>
      <c r="B36" s="56" t="s">
        <v>587</v>
      </c>
      <c r="C36" s="4" t="s">
        <v>3</v>
      </c>
      <c r="D36" s="272"/>
      <c r="E36" s="272"/>
      <c r="F36" s="404">
        <v>517</v>
      </c>
      <c r="G36" s="405">
        <v>210</v>
      </c>
      <c r="H36" s="226">
        <v>304</v>
      </c>
      <c r="I36" s="404">
        <v>406</v>
      </c>
      <c r="J36" s="226">
        <v>186</v>
      </c>
    </row>
    <row r="37" spans="1:10" ht="12.75">
      <c r="A37" s="57">
        <v>120</v>
      </c>
      <c r="B37" s="56" t="s">
        <v>586</v>
      </c>
      <c r="C37" s="4" t="s">
        <v>4</v>
      </c>
      <c r="D37" s="271"/>
      <c r="E37" s="271"/>
      <c r="F37" s="404"/>
      <c r="G37" s="405">
        <v>14</v>
      </c>
      <c r="H37" s="226"/>
      <c r="I37" s="404"/>
      <c r="J37" s="226">
        <v>6</v>
      </c>
    </row>
    <row r="38" spans="1:10" ht="12.75">
      <c r="A38" s="57" t="s">
        <v>390</v>
      </c>
      <c r="B38" s="56" t="s">
        <v>588</v>
      </c>
      <c r="C38" s="4" t="s">
        <v>39</v>
      </c>
      <c r="D38" s="271"/>
      <c r="E38" s="271"/>
      <c r="F38" s="404"/>
      <c r="G38" s="406"/>
      <c r="H38" s="226"/>
      <c r="I38" s="404"/>
      <c r="J38" s="226"/>
    </row>
    <row r="39" spans="1:10" ht="12.75">
      <c r="A39" s="57" t="s">
        <v>539</v>
      </c>
      <c r="B39" s="56" t="s">
        <v>589</v>
      </c>
      <c r="C39" s="4" t="s">
        <v>39</v>
      </c>
      <c r="D39" s="271"/>
      <c r="E39" s="271"/>
      <c r="F39" s="404"/>
      <c r="G39" s="406"/>
      <c r="H39" s="226"/>
      <c r="I39" s="404"/>
      <c r="J39" s="226"/>
    </row>
    <row r="40" spans="1:11" ht="12.75">
      <c r="A40" s="57" t="s">
        <v>549</v>
      </c>
      <c r="B40" s="56" t="s">
        <v>590</v>
      </c>
      <c r="C40" s="4" t="s">
        <v>550</v>
      </c>
      <c r="D40" s="271"/>
      <c r="E40" s="271"/>
      <c r="F40" s="404"/>
      <c r="G40" s="406"/>
      <c r="H40" s="226"/>
      <c r="I40" s="404"/>
      <c r="J40" s="177"/>
      <c r="K40" s="1" t="e">
        <f>SUM(#REF!)</f>
        <v>#REF!</v>
      </c>
    </row>
    <row r="41" spans="1:10" ht="12.75">
      <c r="A41" s="57" t="s">
        <v>764</v>
      </c>
      <c r="B41" s="56" t="s">
        <v>765</v>
      </c>
      <c r="C41" s="4" t="s">
        <v>766</v>
      </c>
      <c r="D41" s="271"/>
      <c r="E41" s="271"/>
      <c r="F41" s="405"/>
      <c r="G41" s="406"/>
      <c r="H41" s="226"/>
      <c r="I41" s="405"/>
      <c r="J41" s="177"/>
    </row>
    <row r="42" spans="1:10" s="9" customFormat="1" ht="18">
      <c r="A42" s="7"/>
      <c r="B42" s="58"/>
      <c r="C42" s="7" t="s">
        <v>741</v>
      </c>
      <c r="D42" s="272">
        <v>3</v>
      </c>
      <c r="E42" s="272">
        <v>3</v>
      </c>
      <c r="F42" s="226"/>
      <c r="G42" s="331"/>
      <c r="H42" s="273"/>
      <c r="I42" s="226"/>
      <c r="J42" s="374"/>
    </row>
    <row r="43" spans="1:10" ht="12.75">
      <c r="A43" s="4"/>
      <c r="B43" s="57"/>
      <c r="C43" s="4" t="s">
        <v>14</v>
      </c>
      <c r="D43" s="271"/>
      <c r="E43" s="271"/>
      <c r="F43" s="226"/>
      <c r="G43" s="4"/>
      <c r="H43" s="226"/>
      <c r="I43" s="226"/>
      <c r="J43" s="155"/>
    </row>
    <row r="44" spans="1:10" ht="12.75">
      <c r="A44" s="4"/>
      <c r="B44" s="57"/>
      <c r="C44" s="4" t="s">
        <v>15</v>
      </c>
      <c r="D44" s="271"/>
      <c r="E44" s="271"/>
      <c r="F44" s="226">
        <f>SUM(F36:F40)</f>
        <v>517</v>
      </c>
      <c r="G44" s="226">
        <f>SUM(G36:G40)</f>
        <v>224</v>
      </c>
      <c r="H44" s="226">
        <f>SUM(H36:H41)</f>
        <v>304</v>
      </c>
      <c r="I44" s="226">
        <f>SUM(I36:I40)</f>
        <v>406</v>
      </c>
      <c r="J44" s="226">
        <f>SUM(J36:J40)</f>
        <v>192</v>
      </c>
    </row>
    <row r="45" spans="1:10" ht="12.75">
      <c r="A45" s="4"/>
      <c r="B45" s="57"/>
      <c r="C45" s="4" t="s">
        <v>310</v>
      </c>
      <c r="D45" s="271"/>
      <c r="E45" s="271"/>
      <c r="F45" s="274">
        <f>SUM(F43-F44)</f>
        <v>-517</v>
      </c>
      <c r="G45" s="274">
        <f>SUM(G43-G44)</f>
        <v>-224</v>
      </c>
      <c r="H45" s="274">
        <f>SUM(H43-H44)</f>
        <v>-304</v>
      </c>
      <c r="I45" s="274">
        <f>SUM(I43-I44)</f>
        <v>-406</v>
      </c>
      <c r="J45" s="274">
        <f>SUM(J43-J44)</f>
        <v>-192</v>
      </c>
    </row>
    <row r="46" spans="6:9" ht="12.75">
      <c r="F46" s="168"/>
      <c r="G46" s="1"/>
      <c r="H46" s="168"/>
      <c r="I46" s="168"/>
    </row>
    <row r="47" spans="6:9" ht="12.75">
      <c r="F47" s="168"/>
      <c r="G47" s="1"/>
      <c r="H47" s="168"/>
      <c r="I47" s="168"/>
    </row>
    <row r="48" spans="6:9" ht="12.75">
      <c r="F48" s="168"/>
      <c r="G48" s="1"/>
      <c r="H48" s="168"/>
      <c r="I48" s="168"/>
    </row>
    <row r="49" spans="6:9" ht="12.75">
      <c r="F49" s="168"/>
      <c r="G49" s="1"/>
      <c r="H49" s="168"/>
      <c r="I49" s="168"/>
    </row>
    <row r="50" spans="4:10" s="2" customFormat="1" ht="12.75">
      <c r="D50" s="277"/>
      <c r="E50" s="277"/>
      <c r="F50" s="196"/>
      <c r="H50" s="196"/>
      <c r="I50" s="196"/>
      <c r="J50" s="26"/>
    </row>
    <row r="51" spans="2:9" ht="12.75">
      <c r="B51" s="1"/>
      <c r="F51" s="168"/>
      <c r="G51" s="1"/>
      <c r="H51" s="168"/>
      <c r="I51" s="168"/>
    </row>
    <row r="52" spans="2:9" ht="12.75">
      <c r="B52" s="1"/>
      <c r="F52" s="168"/>
      <c r="G52" s="1"/>
      <c r="H52" s="168"/>
      <c r="I52" s="168"/>
    </row>
    <row r="53" spans="1:9" ht="12.75">
      <c r="A53" s="17"/>
      <c r="B53" s="59"/>
      <c r="C53" s="17"/>
      <c r="D53" s="275"/>
      <c r="E53" s="275"/>
      <c r="F53" s="168"/>
      <c r="G53" s="1"/>
      <c r="H53" s="168"/>
      <c r="I53" s="168"/>
    </row>
    <row r="54" spans="1:9" ht="27.75">
      <c r="A54" s="523" t="s">
        <v>26</v>
      </c>
      <c r="B54" s="523"/>
      <c r="C54" s="523"/>
      <c r="D54" s="523"/>
      <c r="E54" s="523"/>
      <c r="F54" s="523"/>
      <c r="G54" s="523"/>
      <c r="H54" s="523"/>
      <c r="I54" s="523"/>
    </row>
    <row r="55" spans="1:9" ht="27.75">
      <c r="A55" s="521" t="s">
        <v>816</v>
      </c>
      <c r="B55" s="521"/>
      <c r="C55" s="521"/>
      <c r="D55" s="521"/>
      <c r="E55" s="521"/>
      <c r="F55" s="521"/>
      <c r="G55" s="521"/>
      <c r="H55" s="521"/>
      <c r="I55" s="521"/>
    </row>
    <row r="56" spans="1:9" ht="20.25">
      <c r="A56" s="522" t="s">
        <v>132</v>
      </c>
      <c r="B56" s="522"/>
      <c r="C56" s="522"/>
      <c r="D56" s="522"/>
      <c r="E56" s="522"/>
      <c r="F56" s="522"/>
      <c r="G56" s="522"/>
      <c r="H56" s="522"/>
      <c r="I56" s="522"/>
    </row>
    <row r="57" spans="1:9" ht="20.25">
      <c r="A57" s="522" t="s">
        <v>36</v>
      </c>
      <c r="B57" s="522"/>
      <c r="C57" s="522"/>
      <c r="D57" s="522"/>
      <c r="E57" s="522"/>
      <c r="F57" s="522"/>
      <c r="G57" s="522"/>
      <c r="H57" s="522"/>
      <c r="I57" s="522"/>
    </row>
    <row r="58" spans="1:9" ht="20.25">
      <c r="A58" s="530" t="s">
        <v>306</v>
      </c>
      <c r="B58" s="530"/>
      <c r="C58" s="530"/>
      <c r="D58" s="530"/>
      <c r="E58" s="530"/>
      <c r="F58" s="530"/>
      <c r="G58" s="530"/>
      <c r="H58" s="530"/>
      <c r="I58" s="530"/>
    </row>
    <row r="59" spans="1:10" s="37" customFormat="1" ht="13.5" thickBot="1">
      <c r="A59" s="42">
        <v>1</v>
      </c>
      <c r="B59" s="43">
        <v>2</v>
      </c>
      <c r="C59" s="43">
        <v>3</v>
      </c>
      <c r="D59" s="524">
        <v>4</v>
      </c>
      <c r="E59" s="525"/>
      <c r="F59" s="241" t="s">
        <v>325</v>
      </c>
      <c r="G59" s="240">
        <v>5</v>
      </c>
      <c r="H59" s="240">
        <v>6</v>
      </c>
      <c r="I59" s="241" t="s">
        <v>325</v>
      </c>
      <c r="J59" s="241" t="s">
        <v>416</v>
      </c>
    </row>
    <row r="60" spans="1:10" s="37" customFormat="1" ht="13.5" thickTop="1">
      <c r="A60" s="35" t="s">
        <v>0</v>
      </c>
      <c r="B60" s="36"/>
      <c r="C60" s="36"/>
      <c r="D60" s="526" t="s">
        <v>297</v>
      </c>
      <c r="E60" s="527"/>
      <c r="F60" s="364"/>
      <c r="G60" s="371" t="s">
        <v>305</v>
      </c>
      <c r="H60" s="360"/>
      <c r="I60" s="364" t="s">
        <v>309</v>
      </c>
      <c r="J60" s="243" t="s">
        <v>309</v>
      </c>
    </row>
    <row r="61" spans="1:10" s="37" customFormat="1" ht="13.5" thickBot="1">
      <c r="A61" s="38" t="s">
        <v>1</v>
      </c>
      <c r="B61" s="39" t="s">
        <v>51</v>
      </c>
      <c r="C61" s="39" t="s">
        <v>2</v>
      </c>
      <c r="D61" s="528"/>
      <c r="E61" s="529"/>
      <c r="F61" s="367" t="s">
        <v>376</v>
      </c>
      <c r="G61" s="372"/>
      <c r="H61" s="366" t="s">
        <v>308</v>
      </c>
      <c r="I61" s="367" t="s">
        <v>376</v>
      </c>
      <c r="J61" s="242" t="s">
        <v>376</v>
      </c>
    </row>
    <row r="62" spans="1:10" s="37" customFormat="1" ht="30" customHeight="1" thickBot="1">
      <c r="A62" s="40"/>
      <c r="B62" s="41"/>
      <c r="C62" s="41"/>
      <c r="D62" s="244" t="s">
        <v>771</v>
      </c>
      <c r="E62" s="369" t="s">
        <v>813</v>
      </c>
      <c r="F62" s="369" t="s">
        <v>771</v>
      </c>
      <c r="G62" s="373" t="s">
        <v>429</v>
      </c>
      <c r="H62" s="361" t="s">
        <v>818</v>
      </c>
      <c r="I62" s="369" t="s">
        <v>813</v>
      </c>
      <c r="J62" s="330" t="s">
        <v>417</v>
      </c>
    </row>
    <row r="63" ht="13.5" thickTop="1"/>
    <row r="64" spans="1:5" ht="18">
      <c r="A64" s="60" t="s">
        <v>30</v>
      </c>
      <c r="B64" s="9"/>
      <c r="C64" s="9"/>
      <c r="D64" s="278"/>
      <c r="E64" s="278"/>
    </row>
    <row r="65" ht="12.75">
      <c r="A65" s="269" t="s">
        <v>13</v>
      </c>
    </row>
    <row r="66" spans="1:10" s="163" customFormat="1" ht="12.75">
      <c r="A66" s="167" t="s">
        <v>323</v>
      </c>
      <c r="B66" s="429" t="s">
        <v>592</v>
      </c>
      <c r="C66" s="4" t="s">
        <v>3</v>
      </c>
      <c r="D66" s="271"/>
      <c r="E66" s="271"/>
      <c r="F66" s="404">
        <v>230</v>
      </c>
      <c r="G66" s="407">
        <v>51</v>
      </c>
      <c r="H66" s="279">
        <v>216</v>
      </c>
      <c r="I66" s="404">
        <v>236</v>
      </c>
      <c r="J66" s="226">
        <v>88</v>
      </c>
    </row>
    <row r="67" spans="1:10" s="163" customFormat="1" ht="12.75">
      <c r="A67" s="167" t="s">
        <v>324</v>
      </c>
      <c r="B67" s="429" t="s">
        <v>591</v>
      </c>
      <c r="C67" s="4" t="s">
        <v>4</v>
      </c>
      <c r="D67" s="271"/>
      <c r="E67" s="271"/>
      <c r="F67" s="404" t="s">
        <v>671</v>
      </c>
      <c r="G67" s="408"/>
      <c r="H67" s="279"/>
      <c r="I67" s="404" t="s">
        <v>671</v>
      </c>
      <c r="J67" s="226">
        <v>1</v>
      </c>
    </row>
    <row r="68" spans="1:11" s="166" customFormat="1" ht="12.75">
      <c r="A68" s="164">
        <v>582</v>
      </c>
      <c r="B68" s="165" t="s">
        <v>727</v>
      </c>
      <c r="C68" s="4" t="s">
        <v>10</v>
      </c>
      <c r="D68" s="271"/>
      <c r="E68" s="271"/>
      <c r="F68" s="405">
        <v>2</v>
      </c>
      <c r="G68" s="409"/>
      <c r="H68" s="280"/>
      <c r="I68" s="405">
        <v>2</v>
      </c>
      <c r="J68" s="226"/>
      <c r="K68" s="388"/>
    </row>
    <row r="69" spans="1:10" s="166" customFormat="1" ht="12.75">
      <c r="A69" s="166">
        <v>930</v>
      </c>
      <c r="B69" s="166">
        <v>1612000930</v>
      </c>
      <c r="C69" s="4" t="s">
        <v>728</v>
      </c>
      <c r="D69" s="271"/>
      <c r="E69" s="271"/>
      <c r="F69" s="226">
        <v>3</v>
      </c>
      <c r="G69" s="377"/>
      <c r="H69" s="280"/>
      <c r="I69" s="226">
        <v>3</v>
      </c>
      <c r="J69" s="376"/>
    </row>
    <row r="70" spans="1:10" ht="12.75">
      <c r="A70" s="7"/>
      <c r="B70" s="58"/>
      <c r="C70" s="7" t="s">
        <v>331</v>
      </c>
      <c r="D70" s="272">
        <v>0.5</v>
      </c>
      <c r="E70" s="272">
        <v>0.5</v>
      </c>
      <c r="F70" s="226"/>
      <c r="G70" s="69"/>
      <c r="H70" s="281"/>
      <c r="I70" s="226"/>
      <c r="J70" s="155"/>
    </row>
    <row r="71" spans="1:10" ht="12.75">
      <c r="A71" s="4"/>
      <c r="B71" s="57"/>
      <c r="C71" s="4" t="s">
        <v>14</v>
      </c>
      <c r="D71" s="271"/>
      <c r="E71" s="271"/>
      <c r="F71" s="226"/>
      <c r="G71" s="69"/>
      <c r="H71" s="226"/>
      <c r="I71" s="226"/>
      <c r="J71" s="155"/>
    </row>
    <row r="72" spans="1:10" ht="12.75">
      <c r="A72" s="4"/>
      <c r="B72" s="57"/>
      <c r="C72" s="4" t="s">
        <v>15</v>
      </c>
      <c r="D72" s="271"/>
      <c r="E72" s="271"/>
      <c r="F72" s="378">
        <f>SUM(F66:F69)</f>
        <v>235</v>
      </c>
      <c r="G72" s="378">
        <f>SUM(G66:G67)</f>
        <v>51</v>
      </c>
      <c r="H72" s="378">
        <f>SUM(H66:H67)</f>
        <v>216</v>
      </c>
      <c r="I72" s="378">
        <f>SUM(I66:I69)</f>
        <v>241</v>
      </c>
      <c r="J72" s="226">
        <f>SUM(J66:J67)</f>
        <v>89</v>
      </c>
    </row>
    <row r="73" spans="1:10" ht="12.75">
      <c r="A73" s="4"/>
      <c r="B73" s="57"/>
      <c r="C73" s="4" t="s">
        <v>310</v>
      </c>
      <c r="D73" s="271"/>
      <c r="E73" s="271"/>
      <c r="F73" s="274">
        <f>SUM(F71-F72)</f>
        <v>-235</v>
      </c>
      <c r="G73" s="274">
        <f>SUM(G71-G72)</f>
        <v>-51</v>
      </c>
      <c r="H73" s="274">
        <f>SUM(H71-H72)</f>
        <v>-216</v>
      </c>
      <c r="I73" s="274">
        <f>SUM(I71-I72)</f>
        <v>-241</v>
      </c>
      <c r="J73" s="274">
        <f>SUM(J71-J72)</f>
        <v>-89</v>
      </c>
    </row>
    <row r="74" spans="1:9" ht="12.75">
      <c r="A74" s="17"/>
      <c r="B74" s="59"/>
      <c r="C74" s="17"/>
      <c r="D74" s="275"/>
      <c r="E74" s="275"/>
      <c r="F74" s="168"/>
      <c r="G74" s="1"/>
      <c r="H74" s="168"/>
      <c r="I74" s="168"/>
    </row>
    <row r="75" spans="1:7" ht="18">
      <c r="A75" s="60" t="s">
        <v>31</v>
      </c>
      <c r="B75" s="15"/>
      <c r="G75" s="1"/>
    </row>
    <row r="76" spans="1:9" ht="12.75">
      <c r="A76" s="269" t="s">
        <v>13</v>
      </c>
      <c r="B76" s="1"/>
      <c r="F76" s="270"/>
      <c r="G76" s="1"/>
      <c r="H76" s="270"/>
      <c r="I76" s="270"/>
    </row>
    <row r="77" spans="1:10" ht="12.75">
      <c r="A77" s="56">
        <v>110</v>
      </c>
      <c r="B77" s="430" t="s">
        <v>593</v>
      </c>
      <c r="C77" s="4" t="s">
        <v>3</v>
      </c>
      <c r="D77" s="271"/>
      <c r="E77" s="271"/>
      <c r="F77" s="404">
        <v>718</v>
      </c>
      <c r="G77" s="406">
        <v>429</v>
      </c>
      <c r="H77" s="281">
        <v>687</v>
      </c>
      <c r="I77" s="404">
        <v>867</v>
      </c>
      <c r="J77" s="226">
        <v>323</v>
      </c>
    </row>
    <row r="78" spans="1:10" ht="12.75">
      <c r="A78" s="57">
        <v>120</v>
      </c>
      <c r="B78" s="430" t="s">
        <v>594</v>
      </c>
      <c r="C78" s="4" t="s">
        <v>4</v>
      </c>
      <c r="D78" s="271"/>
      <c r="E78" s="271"/>
      <c r="F78" s="404"/>
      <c r="G78" s="406">
        <v>12</v>
      </c>
      <c r="H78" s="226"/>
      <c r="I78" s="404"/>
      <c r="J78" s="226">
        <v>4</v>
      </c>
    </row>
    <row r="79" spans="1:11" ht="12.75">
      <c r="A79" s="57" t="s">
        <v>390</v>
      </c>
      <c r="B79" s="430" t="s">
        <v>595</v>
      </c>
      <c r="C79" s="4" t="s">
        <v>39</v>
      </c>
      <c r="D79" s="271"/>
      <c r="E79" s="271"/>
      <c r="F79" s="404"/>
      <c r="G79" s="406"/>
      <c r="H79" s="226">
        <v>61</v>
      </c>
      <c r="I79" s="404"/>
      <c r="J79" s="177"/>
      <c r="K79" s="1" t="e">
        <f>SUM(#REF!)</f>
        <v>#REF!</v>
      </c>
    </row>
    <row r="80" spans="1:10" ht="12.75">
      <c r="A80" s="57">
        <v>431</v>
      </c>
      <c r="B80" s="430" t="s">
        <v>596</v>
      </c>
      <c r="C80" s="4" t="s">
        <v>16</v>
      </c>
      <c r="D80" s="271"/>
      <c r="E80" s="271"/>
      <c r="F80" s="162">
        <v>100</v>
      </c>
      <c r="G80" s="162">
        <v>80</v>
      </c>
      <c r="H80" s="226">
        <v>70</v>
      </c>
      <c r="I80" s="162">
        <v>100</v>
      </c>
      <c r="J80" s="226">
        <v>80</v>
      </c>
    </row>
    <row r="81" spans="1:10" ht="12.75">
      <c r="A81" s="57">
        <v>432</v>
      </c>
      <c r="B81" s="430" t="s">
        <v>597</v>
      </c>
      <c r="C81" s="4" t="s">
        <v>17</v>
      </c>
      <c r="D81" s="271"/>
      <c r="E81" s="271"/>
      <c r="F81" s="162">
        <v>4</v>
      </c>
      <c r="G81" s="162">
        <v>3</v>
      </c>
      <c r="H81" s="226">
        <v>2</v>
      </c>
      <c r="I81" s="162">
        <v>3</v>
      </c>
      <c r="J81" s="226">
        <v>3</v>
      </c>
    </row>
    <row r="82" spans="1:10" s="2" customFormat="1" ht="12.75">
      <c r="A82" s="57">
        <v>433</v>
      </c>
      <c r="B82" s="430" t="s">
        <v>598</v>
      </c>
      <c r="C82" s="4" t="s">
        <v>18</v>
      </c>
      <c r="D82" s="271"/>
      <c r="E82" s="271"/>
      <c r="F82" s="162">
        <v>10</v>
      </c>
      <c r="G82" s="162">
        <v>15</v>
      </c>
      <c r="H82" s="226">
        <v>3</v>
      </c>
      <c r="I82" s="162">
        <v>5</v>
      </c>
      <c r="J82" s="226">
        <v>15</v>
      </c>
    </row>
    <row r="83" spans="1:10" ht="12.75">
      <c r="A83" s="57">
        <v>470</v>
      </c>
      <c r="B83" s="430" t="s">
        <v>599</v>
      </c>
      <c r="C83" s="4" t="s">
        <v>19</v>
      </c>
      <c r="D83" s="271"/>
      <c r="E83" s="271"/>
      <c r="F83" s="162">
        <v>30</v>
      </c>
      <c r="G83" s="162">
        <v>25</v>
      </c>
      <c r="H83" s="226">
        <v>18</v>
      </c>
      <c r="I83" s="162">
        <v>30</v>
      </c>
      <c r="J83" s="226">
        <v>20</v>
      </c>
    </row>
    <row r="84" spans="1:10" ht="12.75">
      <c r="A84" s="57">
        <v>471</v>
      </c>
      <c r="B84" s="430" t="s">
        <v>600</v>
      </c>
      <c r="C84" s="4" t="s">
        <v>20</v>
      </c>
      <c r="D84" s="271"/>
      <c r="E84" s="271"/>
      <c r="F84" s="162">
        <v>10</v>
      </c>
      <c r="G84" s="162">
        <v>15</v>
      </c>
      <c r="H84" s="226">
        <v>17</v>
      </c>
      <c r="I84" s="162">
        <v>13</v>
      </c>
      <c r="J84" s="226">
        <v>10</v>
      </c>
    </row>
    <row r="85" spans="1:10" ht="12.75">
      <c r="A85" s="57">
        <v>510</v>
      </c>
      <c r="B85" s="430" t="s">
        <v>601</v>
      </c>
      <c r="C85" s="4" t="s">
        <v>21</v>
      </c>
      <c r="D85" s="271"/>
      <c r="E85" s="271"/>
      <c r="F85" s="162">
        <v>48</v>
      </c>
      <c r="G85" s="162">
        <v>40</v>
      </c>
      <c r="H85" s="226">
        <v>27</v>
      </c>
      <c r="I85" s="162">
        <v>48</v>
      </c>
      <c r="J85" s="226">
        <v>10</v>
      </c>
    </row>
    <row r="86" spans="1:10" ht="12.75">
      <c r="A86" s="57">
        <v>511</v>
      </c>
      <c r="B86" s="430" t="s">
        <v>602</v>
      </c>
      <c r="C86" s="4" t="s">
        <v>22</v>
      </c>
      <c r="D86" s="271"/>
      <c r="E86" s="271"/>
      <c r="F86" s="162"/>
      <c r="G86" s="162">
        <v>12</v>
      </c>
      <c r="H86" s="281"/>
      <c r="I86" s="162"/>
      <c r="J86" s="226">
        <v>12</v>
      </c>
    </row>
    <row r="87" spans="1:10" ht="12.75">
      <c r="A87" s="57">
        <v>514</v>
      </c>
      <c r="B87" s="430" t="s">
        <v>603</v>
      </c>
      <c r="C87" s="4" t="s">
        <v>23</v>
      </c>
      <c r="D87" s="271"/>
      <c r="E87" s="271"/>
      <c r="F87" s="162">
        <v>2</v>
      </c>
      <c r="G87" s="162">
        <v>3</v>
      </c>
      <c r="H87" s="226">
        <v>1</v>
      </c>
      <c r="I87" s="162">
        <v>2</v>
      </c>
      <c r="J87" s="226">
        <v>3</v>
      </c>
    </row>
    <row r="88" spans="1:10" ht="12.75">
      <c r="A88" s="57">
        <v>520</v>
      </c>
      <c r="B88" s="430" t="s">
        <v>604</v>
      </c>
      <c r="C88" s="4" t="s">
        <v>24</v>
      </c>
      <c r="D88" s="271"/>
      <c r="E88" s="271"/>
      <c r="F88" s="162">
        <v>2</v>
      </c>
      <c r="G88" s="162">
        <v>13</v>
      </c>
      <c r="H88" s="226">
        <v>1</v>
      </c>
      <c r="I88" s="162">
        <v>2</v>
      </c>
      <c r="J88" s="226">
        <v>13</v>
      </c>
    </row>
    <row r="89" spans="1:10" ht="12.75">
      <c r="A89" s="57">
        <v>540</v>
      </c>
      <c r="B89" s="430" t="s">
        <v>605</v>
      </c>
      <c r="C89" s="4" t="s">
        <v>8</v>
      </c>
      <c r="D89" s="271"/>
      <c r="E89" s="271"/>
      <c r="F89" s="162">
        <v>70</v>
      </c>
      <c r="G89" s="162">
        <v>84</v>
      </c>
      <c r="H89" s="226">
        <v>68</v>
      </c>
      <c r="I89" s="162">
        <v>70</v>
      </c>
      <c r="J89" s="226">
        <v>60</v>
      </c>
    </row>
    <row r="90" spans="1:10" ht="12.75">
      <c r="A90" s="57">
        <v>550</v>
      </c>
      <c r="B90" s="430" t="s">
        <v>606</v>
      </c>
      <c r="C90" s="4" t="s">
        <v>9</v>
      </c>
      <c r="D90" s="271"/>
      <c r="E90" s="271"/>
      <c r="F90" s="162">
        <v>50</v>
      </c>
      <c r="G90" s="162">
        <v>27</v>
      </c>
      <c r="H90" s="282">
        <v>62</v>
      </c>
      <c r="I90" s="162">
        <v>60</v>
      </c>
      <c r="J90" s="226">
        <v>17</v>
      </c>
    </row>
    <row r="91" spans="1:10" ht="12.75">
      <c r="A91" s="57">
        <v>582</v>
      </c>
      <c r="B91" s="430" t="s">
        <v>607</v>
      </c>
      <c r="C91" s="4" t="s">
        <v>10</v>
      </c>
      <c r="D91" s="271"/>
      <c r="E91" s="271"/>
      <c r="F91" s="162">
        <v>8</v>
      </c>
      <c r="G91" s="162">
        <v>4</v>
      </c>
      <c r="H91" s="226">
        <v>7</v>
      </c>
      <c r="I91" s="162">
        <v>8</v>
      </c>
      <c r="J91" s="226">
        <v>4</v>
      </c>
    </row>
    <row r="92" spans="1:10" ht="12.75">
      <c r="A92" s="57">
        <v>720</v>
      </c>
      <c r="B92" s="430" t="s">
        <v>608</v>
      </c>
      <c r="C92" s="4" t="s">
        <v>25</v>
      </c>
      <c r="D92" s="271"/>
      <c r="E92" s="271"/>
      <c r="F92" s="226"/>
      <c r="G92" s="226"/>
      <c r="H92" s="226"/>
      <c r="I92" s="226"/>
      <c r="J92" s="177"/>
    </row>
    <row r="93" spans="1:10" ht="12.75">
      <c r="A93" s="57">
        <v>750</v>
      </c>
      <c r="B93" s="430" t="s">
        <v>609</v>
      </c>
      <c r="C93" s="4" t="s">
        <v>11</v>
      </c>
      <c r="D93" s="271"/>
      <c r="E93" s="271"/>
      <c r="F93" s="226">
        <v>20</v>
      </c>
      <c r="G93" s="226">
        <v>50</v>
      </c>
      <c r="H93" s="226">
        <v>8</v>
      </c>
      <c r="I93" s="226">
        <v>20</v>
      </c>
      <c r="J93" s="177">
        <v>50</v>
      </c>
    </row>
    <row r="94" spans="1:10" ht="12.75">
      <c r="A94" s="57">
        <v>759</v>
      </c>
      <c r="B94" s="430" t="s">
        <v>610</v>
      </c>
      <c r="C94" s="4" t="s">
        <v>901</v>
      </c>
      <c r="D94" s="271"/>
      <c r="E94" s="271"/>
      <c r="F94" s="226"/>
      <c r="G94" s="226"/>
      <c r="H94" s="226">
        <v>47</v>
      </c>
      <c r="I94" s="226">
        <v>130</v>
      </c>
      <c r="J94" s="177"/>
    </row>
    <row r="95" spans="1:10" ht="12.75">
      <c r="A95" s="57">
        <v>930</v>
      </c>
      <c r="B95" s="430" t="s">
        <v>611</v>
      </c>
      <c r="C95" s="4" t="s">
        <v>12</v>
      </c>
      <c r="D95" s="271"/>
      <c r="E95" s="271"/>
      <c r="F95" s="226">
        <v>50</v>
      </c>
      <c r="G95" s="226">
        <v>20</v>
      </c>
      <c r="H95" s="226">
        <v>45</v>
      </c>
      <c r="I95" s="226">
        <v>70</v>
      </c>
      <c r="J95" s="177">
        <v>20</v>
      </c>
    </row>
    <row r="96" spans="1:10" s="2" customFormat="1" ht="12.75">
      <c r="A96" s="57">
        <v>970</v>
      </c>
      <c r="B96" s="430" t="s">
        <v>612</v>
      </c>
      <c r="C96" s="4" t="s">
        <v>435</v>
      </c>
      <c r="D96" s="271"/>
      <c r="E96" s="271"/>
      <c r="F96" s="231">
        <v>6</v>
      </c>
      <c r="G96" s="226"/>
      <c r="H96" s="226">
        <v>4</v>
      </c>
      <c r="I96" s="231">
        <v>6</v>
      </c>
      <c r="J96" s="177">
        <v>100</v>
      </c>
    </row>
    <row r="97" spans="1:10" ht="12.75">
      <c r="A97" s="4"/>
      <c r="B97" s="57"/>
      <c r="C97" s="4"/>
      <c r="D97" s="271"/>
      <c r="E97" s="271"/>
      <c r="F97" s="226"/>
      <c r="G97" s="4"/>
      <c r="H97" s="226"/>
      <c r="I97" s="226"/>
      <c r="J97" s="155"/>
    </row>
    <row r="98" spans="1:10" ht="12.75">
      <c r="A98" s="7"/>
      <c r="B98" s="58"/>
      <c r="C98" s="7" t="s">
        <v>176</v>
      </c>
      <c r="D98" s="272">
        <v>4</v>
      </c>
      <c r="E98" s="272">
        <v>4</v>
      </c>
      <c r="F98" s="226"/>
      <c r="G98" s="4"/>
      <c r="H98" s="281"/>
      <c r="I98" s="226"/>
      <c r="J98" s="155"/>
    </row>
    <row r="99" spans="1:10" ht="12.75">
      <c r="A99" s="4"/>
      <c r="B99" s="57"/>
      <c r="C99" s="4" t="s">
        <v>14</v>
      </c>
      <c r="D99" s="271"/>
      <c r="E99" s="271"/>
      <c r="F99" s="226"/>
      <c r="G99" s="4"/>
      <c r="H99" s="226"/>
      <c r="I99" s="226"/>
      <c r="J99" s="155"/>
    </row>
    <row r="100" spans="1:10" ht="12.75">
      <c r="A100" s="4"/>
      <c r="B100" s="57"/>
      <c r="C100" s="4" t="s">
        <v>15</v>
      </c>
      <c r="D100" s="271"/>
      <c r="E100" s="271"/>
      <c r="F100" s="226">
        <f>SUM(F77:F97)</f>
        <v>1128</v>
      </c>
      <c r="G100" s="226">
        <f>SUM(G77:G97)</f>
        <v>832</v>
      </c>
      <c r="H100" s="226">
        <f>SUM(H77:H97)</f>
        <v>1128</v>
      </c>
      <c r="I100" s="226">
        <f>SUM(I77:I97)</f>
        <v>1434</v>
      </c>
      <c r="J100" s="226">
        <f>SUM(J77:J99)</f>
        <v>744</v>
      </c>
    </row>
    <row r="101" spans="1:10" ht="12.75">
      <c r="A101" s="4"/>
      <c r="B101" s="57"/>
      <c r="C101" s="4" t="s">
        <v>310</v>
      </c>
      <c r="D101" s="271"/>
      <c r="E101" s="271"/>
      <c r="F101" s="274">
        <f>SUM(F99-F100)</f>
        <v>-1128</v>
      </c>
      <c r="G101" s="274">
        <f>SUM(G99-G100)</f>
        <v>-832</v>
      </c>
      <c r="H101" s="274">
        <f>SUM(H99-H100)</f>
        <v>-1128</v>
      </c>
      <c r="I101" s="274">
        <f>SUM(I99-I100)</f>
        <v>-1434</v>
      </c>
      <c r="J101" s="274">
        <f>SUM(J99-J100)</f>
        <v>-744</v>
      </c>
    </row>
    <row r="104" spans="1:9" ht="27.75">
      <c r="A104" s="523" t="s">
        <v>26</v>
      </c>
      <c r="B104" s="523"/>
      <c r="C104" s="523"/>
      <c r="D104" s="523"/>
      <c r="E104" s="523"/>
      <c r="F104" s="523"/>
      <c r="G104" s="523"/>
      <c r="H104" s="523"/>
      <c r="I104" s="523"/>
    </row>
    <row r="105" spans="1:9" ht="27.75">
      <c r="A105" s="521" t="s">
        <v>816</v>
      </c>
      <c r="B105" s="521"/>
      <c r="C105" s="521"/>
      <c r="D105" s="521"/>
      <c r="E105" s="521"/>
      <c r="F105" s="521"/>
      <c r="G105" s="521"/>
      <c r="H105" s="521"/>
      <c r="I105" s="521"/>
    </row>
    <row r="106" spans="1:9" ht="20.25">
      <c r="A106" s="522" t="s">
        <v>132</v>
      </c>
      <c r="B106" s="522"/>
      <c r="C106" s="522"/>
      <c r="D106" s="522"/>
      <c r="E106" s="522"/>
      <c r="F106" s="522"/>
      <c r="G106" s="522"/>
      <c r="H106" s="522"/>
      <c r="I106" s="522"/>
    </row>
    <row r="107" spans="1:9" ht="20.25">
      <c r="A107" s="522" t="s">
        <v>36</v>
      </c>
      <c r="B107" s="522"/>
      <c r="C107" s="522"/>
      <c r="D107" s="522"/>
      <c r="E107" s="522"/>
      <c r="F107" s="522"/>
      <c r="G107" s="522"/>
      <c r="H107" s="522"/>
      <c r="I107" s="522"/>
    </row>
    <row r="108" spans="1:9" ht="20.25">
      <c r="A108" s="530" t="s">
        <v>306</v>
      </c>
      <c r="B108" s="530"/>
      <c r="C108" s="530"/>
      <c r="D108" s="530"/>
      <c r="E108" s="530"/>
      <c r="F108" s="530"/>
      <c r="G108" s="530"/>
      <c r="H108" s="530"/>
      <c r="I108" s="530"/>
    </row>
    <row r="109" spans="1:10" s="37" customFormat="1" ht="13.5" thickBot="1">
      <c r="A109" s="42">
        <v>1</v>
      </c>
      <c r="B109" s="43">
        <v>2</v>
      </c>
      <c r="C109" s="43">
        <v>3</v>
      </c>
      <c r="D109" s="524">
        <v>4</v>
      </c>
      <c r="E109" s="525"/>
      <c r="F109" s="241" t="s">
        <v>325</v>
      </c>
      <c r="G109" s="240">
        <v>5</v>
      </c>
      <c r="H109" s="240">
        <v>6</v>
      </c>
      <c r="I109" s="241" t="s">
        <v>325</v>
      </c>
      <c r="J109" s="241" t="s">
        <v>416</v>
      </c>
    </row>
    <row r="110" spans="1:10" s="37" customFormat="1" ht="13.5" thickTop="1">
      <c r="A110" s="35" t="s">
        <v>0</v>
      </c>
      <c r="B110" s="36"/>
      <c r="C110" s="36"/>
      <c r="D110" s="526" t="s">
        <v>297</v>
      </c>
      <c r="E110" s="527"/>
      <c r="F110" s="364"/>
      <c r="G110" s="371" t="s">
        <v>305</v>
      </c>
      <c r="H110" s="360"/>
      <c r="I110" s="364" t="s">
        <v>309</v>
      </c>
      <c r="J110" s="243" t="s">
        <v>309</v>
      </c>
    </row>
    <row r="111" spans="1:10" s="37" customFormat="1" ht="13.5" thickBot="1">
      <c r="A111" s="38" t="s">
        <v>1</v>
      </c>
      <c r="B111" s="39" t="s">
        <v>51</v>
      </c>
      <c r="C111" s="39" t="s">
        <v>2</v>
      </c>
      <c r="D111" s="528"/>
      <c r="E111" s="529"/>
      <c r="F111" s="367" t="s">
        <v>376</v>
      </c>
      <c r="G111" s="372"/>
      <c r="H111" s="366" t="s">
        <v>308</v>
      </c>
      <c r="I111" s="367" t="s">
        <v>376</v>
      </c>
      <c r="J111" s="242" t="s">
        <v>376</v>
      </c>
    </row>
    <row r="112" spans="1:10" s="37" customFormat="1" ht="30" customHeight="1" thickBot="1">
      <c r="A112" s="40"/>
      <c r="B112" s="41"/>
      <c r="C112" s="41"/>
      <c r="D112" s="244" t="s">
        <v>771</v>
      </c>
      <c r="E112" s="369" t="s">
        <v>771</v>
      </c>
      <c r="F112" s="369" t="s">
        <v>771</v>
      </c>
      <c r="G112" s="373" t="s">
        <v>429</v>
      </c>
      <c r="H112" s="361" t="s">
        <v>819</v>
      </c>
      <c r="I112" s="369" t="s">
        <v>813</v>
      </c>
      <c r="J112" s="330" t="s">
        <v>417</v>
      </c>
    </row>
    <row r="113" ht="13.5" thickTop="1"/>
    <row r="114" ht="18">
      <c r="A114" s="60" t="s">
        <v>32</v>
      </c>
    </row>
    <row r="115" ht="12.75">
      <c r="A115" s="269" t="s">
        <v>13</v>
      </c>
    </row>
    <row r="116" spans="1:10" ht="12.75">
      <c r="A116" s="4">
        <v>521</v>
      </c>
      <c r="B116" s="431" t="s">
        <v>614</v>
      </c>
      <c r="C116" s="4" t="s">
        <v>318</v>
      </c>
      <c r="D116" s="271"/>
      <c r="E116" s="271"/>
      <c r="F116" s="226">
        <v>70</v>
      </c>
      <c r="G116" s="226">
        <v>18</v>
      </c>
      <c r="H116" s="226">
        <v>50</v>
      </c>
      <c r="I116" s="226">
        <v>70</v>
      </c>
      <c r="J116" s="226">
        <v>19</v>
      </c>
    </row>
    <row r="117" spans="1:10" s="2" customFormat="1" ht="12.75">
      <c r="A117" s="7"/>
      <c r="B117" s="58"/>
      <c r="C117" s="7" t="s">
        <v>37</v>
      </c>
      <c r="D117" s="272"/>
      <c r="E117" s="272"/>
      <c r="F117" s="226"/>
      <c r="G117" s="283"/>
      <c r="H117" s="283"/>
      <c r="I117" s="226"/>
      <c r="J117" s="226"/>
    </row>
    <row r="118" spans="1:10" ht="12.75">
      <c r="A118" s="4"/>
      <c r="B118" s="57"/>
      <c r="C118" s="154" t="s">
        <v>14</v>
      </c>
      <c r="D118" s="271"/>
      <c r="E118" s="271"/>
      <c r="F118" s="226"/>
      <c r="G118" s="226"/>
      <c r="H118" s="226"/>
      <c r="I118" s="226"/>
      <c r="J118" s="226"/>
    </row>
    <row r="119" spans="1:10" ht="12.75">
      <c r="A119" s="4"/>
      <c r="B119" s="57"/>
      <c r="C119" s="4" t="s">
        <v>15</v>
      </c>
      <c r="D119" s="271"/>
      <c r="E119" s="271"/>
      <c r="F119" s="226">
        <f>SUM(F116)</f>
        <v>70</v>
      </c>
      <c r="G119" s="226">
        <f>SUM(G116)</f>
        <v>18</v>
      </c>
      <c r="H119" s="226">
        <f>SUM(H116)</f>
        <v>50</v>
      </c>
      <c r="I119" s="226">
        <f>SUM(I116)</f>
        <v>70</v>
      </c>
      <c r="J119" s="226">
        <f>SUM(J116)</f>
        <v>19</v>
      </c>
    </row>
    <row r="120" spans="1:10" ht="12.75">
      <c r="A120" s="4"/>
      <c r="B120" s="57"/>
      <c r="C120" s="4" t="s">
        <v>310</v>
      </c>
      <c r="D120" s="271"/>
      <c r="E120" s="271"/>
      <c r="F120" s="274">
        <f>SUM(F118-F119)</f>
        <v>-70</v>
      </c>
      <c r="G120" s="274">
        <f>SUM(G118-G119)</f>
        <v>-18</v>
      </c>
      <c r="H120" s="274">
        <f>SUM(H118-H119)</f>
        <v>-50</v>
      </c>
      <c r="I120" s="274">
        <f>SUM(I118-I119)</f>
        <v>-70</v>
      </c>
      <c r="J120" s="274">
        <f>SUM(J118-J119)</f>
        <v>-19</v>
      </c>
    </row>
    <row r="121" spans="2:9" ht="12.75">
      <c r="B121" s="59"/>
      <c r="C121" s="17"/>
      <c r="D121" s="275"/>
      <c r="E121" s="275"/>
      <c r="F121" s="276"/>
      <c r="G121" s="276"/>
      <c r="H121" s="276"/>
      <c r="I121" s="276"/>
    </row>
    <row r="122" spans="2:9" ht="12.75">
      <c r="B122" s="59"/>
      <c r="C122" s="17"/>
      <c r="D122" s="275"/>
      <c r="E122" s="275"/>
      <c r="F122" s="168"/>
      <c r="G122" s="168"/>
      <c r="H122" s="168"/>
      <c r="I122" s="168"/>
    </row>
    <row r="123" spans="6:9" ht="12.75">
      <c r="F123" s="168"/>
      <c r="G123" s="168"/>
      <c r="H123" s="168"/>
      <c r="I123" s="168"/>
    </row>
    <row r="124" spans="1:9" ht="18">
      <c r="A124" s="60" t="s">
        <v>33</v>
      </c>
      <c r="F124" s="168"/>
      <c r="G124" s="168"/>
      <c r="H124" s="168"/>
      <c r="I124" s="168"/>
    </row>
    <row r="125" spans="1:9" ht="12.75">
      <c r="A125" s="269" t="s">
        <v>13</v>
      </c>
      <c r="F125" s="270"/>
      <c r="G125" s="270"/>
      <c r="H125" s="270"/>
      <c r="I125" s="270"/>
    </row>
    <row r="126" spans="1:10" ht="12.75">
      <c r="A126" s="57">
        <v>750</v>
      </c>
      <c r="B126" s="431" t="s">
        <v>615</v>
      </c>
      <c r="C126" s="4" t="s">
        <v>34</v>
      </c>
      <c r="D126" s="271"/>
      <c r="E126" s="271"/>
      <c r="F126" s="4">
        <v>170</v>
      </c>
      <c r="G126" s="226">
        <v>140</v>
      </c>
      <c r="H126" s="281">
        <v>168</v>
      </c>
      <c r="I126" s="4">
        <v>180</v>
      </c>
      <c r="J126" s="177">
        <v>120</v>
      </c>
    </row>
    <row r="127" spans="1:10" ht="12.75">
      <c r="A127" s="57">
        <v>751</v>
      </c>
      <c r="B127" s="431" t="s">
        <v>616</v>
      </c>
      <c r="C127" s="4" t="s">
        <v>35</v>
      </c>
      <c r="D127" s="271"/>
      <c r="E127" s="271"/>
      <c r="F127" s="4">
        <v>200</v>
      </c>
      <c r="G127" s="226">
        <v>110</v>
      </c>
      <c r="H127" s="226">
        <v>279</v>
      </c>
      <c r="I127" s="4">
        <v>220</v>
      </c>
      <c r="J127" s="177">
        <v>160</v>
      </c>
    </row>
    <row r="128" spans="1:10" ht="12.75">
      <c r="A128" s="57" t="s">
        <v>439</v>
      </c>
      <c r="B128" s="431" t="s">
        <v>617</v>
      </c>
      <c r="C128" s="4" t="s">
        <v>391</v>
      </c>
      <c r="D128" s="271"/>
      <c r="E128" s="271"/>
      <c r="F128" s="4"/>
      <c r="G128" s="226">
        <v>75</v>
      </c>
      <c r="H128" s="226"/>
      <c r="I128" s="4"/>
      <c r="J128" s="177"/>
    </row>
    <row r="129" spans="1:10" s="2" customFormat="1" ht="12.75">
      <c r="A129" s="7"/>
      <c r="B129" s="58"/>
      <c r="C129" s="7" t="s">
        <v>38</v>
      </c>
      <c r="D129" s="272"/>
      <c r="E129" s="272"/>
      <c r="F129" s="226"/>
      <c r="G129" s="162"/>
      <c r="H129" s="273"/>
      <c r="I129" s="226"/>
      <c r="J129" s="156"/>
    </row>
    <row r="130" spans="1:10" ht="12.75">
      <c r="A130" s="4"/>
      <c r="B130" s="57"/>
      <c r="C130" s="4" t="s">
        <v>14</v>
      </c>
      <c r="D130" s="271"/>
      <c r="E130" s="271"/>
      <c r="F130" s="226"/>
      <c r="G130" s="162"/>
      <c r="H130" s="226"/>
      <c r="I130" s="226"/>
      <c r="J130" s="155"/>
    </row>
    <row r="131" spans="1:10" ht="12.75">
      <c r="A131" s="4"/>
      <c r="B131" s="57"/>
      <c r="C131" s="4" t="s">
        <v>15</v>
      </c>
      <c r="D131" s="271"/>
      <c r="E131" s="271"/>
      <c r="F131" s="162">
        <f>SUM(F126:F128)</f>
        <v>370</v>
      </c>
      <c r="G131" s="162">
        <f>SUM(G126:G128)</f>
        <v>325</v>
      </c>
      <c r="H131" s="162">
        <f>SUM(H126:H128)</f>
        <v>447</v>
      </c>
      <c r="I131" s="162">
        <f>SUM(I126:I128)</f>
        <v>400</v>
      </c>
      <c r="J131" s="162">
        <f>SUM(J126:J128)</f>
        <v>280</v>
      </c>
    </row>
    <row r="132" spans="1:10" ht="12.75">
      <c r="A132" s="4"/>
      <c r="B132" s="57"/>
      <c r="C132" s="4" t="s">
        <v>310</v>
      </c>
      <c r="D132" s="271"/>
      <c r="E132" s="271"/>
      <c r="F132" s="274">
        <f>SUM(F130-F131)</f>
        <v>-370</v>
      </c>
      <c r="G132" s="274">
        <f>SUM(G130-G131)</f>
        <v>-325</v>
      </c>
      <c r="H132" s="274">
        <f>SUM(H130-H131)</f>
        <v>-447</v>
      </c>
      <c r="I132" s="274">
        <f>SUM(I130-I131)</f>
        <v>-400</v>
      </c>
      <c r="J132" s="274">
        <f>SUM(J130-J131)</f>
        <v>-280</v>
      </c>
    </row>
    <row r="133" spans="6:9" ht="12.75">
      <c r="F133" s="168"/>
      <c r="G133" s="168"/>
      <c r="H133" s="168"/>
      <c r="I133" s="168"/>
    </row>
    <row r="134" spans="1:9" ht="18">
      <c r="A134" s="531" t="s">
        <v>364</v>
      </c>
      <c r="B134" s="531"/>
      <c r="C134" s="531"/>
      <c r="D134" s="284"/>
      <c r="E134" s="284"/>
      <c r="F134" s="168"/>
      <c r="G134" s="168"/>
      <c r="H134" s="168"/>
      <c r="I134" s="168"/>
    </row>
    <row r="135" spans="1:8" ht="12.75">
      <c r="A135" s="269" t="s">
        <v>13</v>
      </c>
      <c r="G135" s="270"/>
      <c r="H135" s="168"/>
    </row>
    <row r="136" spans="1:10" ht="12.75">
      <c r="A136" s="57" t="s">
        <v>370</v>
      </c>
      <c r="B136" s="431" t="s">
        <v>618</v>
      </c>
      <c r="C136" s="4" t="s">
        <v>366</v>
      </c>
      <c r="D136" s="271"/>
      <c r="E136" s="271"/>
      <c r="F136" s="162"/>
      <c r="G136" s="281"/>
      <c r="H136" s="162"/>
      <c r="I136" s="162"/>
      <c r="J136" s="162"/>
    </row>
    <row r="137" spans="1:10" s="2" customFormat="1" ht="12.75">
      <c r="A137" s="7"/>
      <c r="B137" s="58"/>
      <c r="C137" s="7" t="s">
        <v>365</v>
      </c>
      <c r="D137" s="272"/>
      <c r="E137" s="272"/>
      <c r="F137" s="162"/>
      <c r="G137" s="273"/>
      <c r="H137" s="273"/>
      <c r="I137" s="162"/>
      <c r="J137" s="162"/>
    </row>
    <row r="138" spans="1:10" ht="12.75">
      <c r="A138" s="4"/>
      <c r="B138" s="57"/>
      <c r="C138" s="4" t="s">
        <v>14</v>
      </c>
      <c r="D138" s="271"/>
      <c r="E138" s="271"/>
      <c r="F138" s="162"/>
      <c r="G138" s="226"/>
      <c r="H138" s="226"/>
      <c r="I138" s="162"/>
      <c r="J138" s="162"/>
    </row>
    <row r="139" spans="1:10" ht="12.75">
      <c r="A139" s="4"/>
      <c r="B139" s="57"/>
      <c r="C139" s="4" t="s">
        <v>15</v>
      </c>
      <c r="D139" s="271"/>
      <c r="E139" s="271"/>
      <c r="F139" s="162">
        <f>SUM(F136:F136)</f>
        <v>0</v>
      </c>
      <c r="G139" s="162">
        <f>SUM(G136:G136)</f>
        <v>0</v>
      </c>
      <c r="H139" s="162">
        <f>SUM(H136:H136)</f>
        <v>0</v>
      </c>
      <c r="I139" s="162">
        <f>SUM(I136:I136)</f>
        <v>0</v>
      </c>
      <c r="J139" s="162">
        <f>SUM(J134:J136)</f>
        <v>0</v>
      </c>
    </row>
    <row r="140" spans="1:10" ht="12.75">
      <c r="A140" s="4"/>
      <c r="B140" s="57"/>
      <c r="C140" s="4" t="s">
        <v>310</v>
      </c>
      <c r="D140" s="271"/>
      <c r="E140" s="271"/>
      <c r="F140" s="153">
        <f>SUM(F138-F139)</f>
        <v>0</v>
      </c>
      <c r="G140" s="153">
        <f>SUM(G138-G139)</f>
        <v>0</v>
      </c>
      <c r="H140" s="153">
        <f>SUM(H138-H139)</f>
        <v>0</v>
      </c>
      <c r="I140" s="153">
        <f>SUM(I138-I139)</f>
        <v>0</v>
      </c>
      <c r="J140" s="153">
        <f>SUM(J138-J139)</f>
        <v>0</v>
      </c>
    </row>
    <row r="142" spans="1:9" ht="15.75">
      <c r="A142" s="81" t="s">
        <v>133</v>
      </c>
      <c r="B142" s="71"/>
      <c r="C142" s="72"/>
      <c r="D142" s="285">
        <f>SUM(D21,D42,D70,D98)</f>
        <v>9.25</v>
      </c>
      <c r="E142" s="285">
        <f>SUM(E21,E42,E70,E98)</f>
        <v>9.25</v>
      </c>
      <c r="F142" s="270"/>
      <c r="G142" s="270"/>
      <c r="H142" s="270"/>
      <c r="I142" s="270"/>
    </row>
    <row r="143" spans="1:10" ht="12.75">
      <c r="A143" s="4"/>
      <c r="B143" s="57"/>
      <c r="C143" s="4" t="s">
        <v>14</v>
      </c>
      <c r="D143" s="271"/>
      <c r="E143" s="271"/>
      <c r="F143" s="226"/>
      <c r="G143" s="226"/>
      <c r="H143" s="226"/>
      <c r="I143" s="226"/>
      <c r="J143" s="155"/>
    </row>
    <row r="144" spans="1:10" ht="12.75">
      <c r="A144" s="4"/>
      <c r="B144" s="57"/>
      <c r="C144" s="4" t="s">
        <v>15</v>
      </c>
      <c r="D144" s="271"/>
      <c r="E144" s="271"/>
      <c r="F144" s="226">
        <f>SUM(F23,F44,F72,F100,F119,F131,F139)</f>
        <v>3576</v>
      </c>
      <c r="G144" s="226">
        <f>SUM(G23,G44,G72,G100,G119,G131,G139)</f>
        <v>2354</v>
      </c>
      <c r="H144" s="226">
        <f>SUM(H23,H44,H72,H100,H119,H131,H139)</f>
        <v>3451</v>
      </c>
      <c r="I144" s="226">
        <f>SUM(I23,I44,I72,I100,I119,I131,I139)</f>
        <v>3837</v>
      </c>
      <c r="J144" s="226">
        <f>SUM(J23,J44,J72,J100,J119,J131,J139)</f>
        <v>1890</v>
      </c>
    </row>
    <row r="145" spans="1:10" ht="12.75">
      <c r="A145" s="4"/>
      <c r="B145" s="57"/>
      <c r="C145" s="4" t="s">
        <v>310</v>
      </c>
      <c r="D145" s="271"/>
      <c r="E145" s="271"/>
      <c r="F145" s="274">
        <f>SUM(F143-F144)</f>
        <v>-3576</v>
      </c>
      <c r="G145" s="274">
        <f>SUM(G143-G144)</f>
        <v>-2354</v>
      </c>
      <c r="H145" s="274">
        <f>SUM(H143-H144)</f>
        <v>-3451</v>
      </c>
      <c r="I145" s="274">
        <f>SUM(I143-I144)</f>
        <v>-3837</v>
      </c>
      <c r="J145" s="274">
        <f>SUM(J143-J144)</f>
        <v>-1890</v>
      </c>
    </row>
    <row r="146" spans="6:9" ht="12.75">
      <c r="F146" s="168"/>
      <c r="G146" s="168"/>
      <c r="H146" s="168"/>
      <c r="I146" s="168"/>
    </row>
    <row r="147" spans="6:9" ht="12.75">
      <c r="F147" s="168"/>
      <c r="G147" s="168"/>
      <c r="H147" s="168"/>
      <c r="I147" s="168"/>
    </row>
    <row r="148" spans="1:9" ht="27.75">
      <c r="A148" s="523" t="s">
        <v>26</v>
      </c>
      <c r="B148" s="523"/>
      <c r="C148" s="523"/>
      <c r="D148" s="523"/>
      <c r="E148" s="523"/>
      <c r="F148" s="523"/>
      <c r="G148" s="523"/>
      <c r="H148" s="523"/>
      <c r="I148" s="523"/>
    </row>
    <row r="149" spans="1:9" ht="27.75">
      <c r="A149" s="521" t="s">
        <v>816</v>
      </c>
      <c r="B149" s="521"/>
      <c r="C149" s="521"/>
      <c r="D149" s="521"/>
      <c r="E149" s="521"/>
      <c r="F149" s="521"/>
      <c r="G149" s="521"/>
      <c r="H149" s="521"/>
      <c r="I149" s="521"/>
    </row>
    <row r="150" spans="1:9" ht="20.25">
      <c r="A150" s="522" t="s">
        <v>132</v>
      </c>
      <c r="B150" s="522"/>
      <c r="C150" s="522"/>
      <c r="D150" s="522"/>
      <c r="E150" s="522"/>
      <c r="F150" s="522"/>
      <c r="G150" s="522"/>
      <c r="H150" s="522"/>
      <c r="I150" s="522"/>
    </row>
    <row r="151" spans="1:9" ht="20.25">
      <c r="A151" s="522" t="s">
        <v>332</v>
      </c>
      <c r="B151" s="522"/>
      <c r="C151" s="522"/>
      <c r="D151" s="522"/>
      <c r="E151" s="522"/>
      <c r="F151" s="522"/>
      <c r="G151" s="522"/>
      <c r="H151" s="522"/>
      <c r="I151" s="522"/>
    </row>
    <row r="152" spans="1:9" ht="20.25">
      <c r="A152" s="530" t="s">
        <v>306</v>
      </c>
      <c r="B152" s="530"/>
      <c r="C152" s="530"/>
      <c r="D152" s="530"/>
      <c r="E152" s="530"/>
      <c r="F152" s="530"/>
      <c r="G152" s="530"/>
      <c r="H152" s="530"/>
      <c r="I152" s="530"/>
    </row>
    <row r="153" spans="1:10" s="37" customFormat="1" ht="13.5" thickBot="1">
      <c r="A153" s="42">
        <v>1</v>
      </c>
      <c r="B153" s="43">
        <v>2</v>
      </c>
      <c r="C153" s="43">
        <v>3</v>
      </c>
      <c r="D153" s="524">
        <v>4</v>
      </c>
      <c r="E153" s="525"/>
      <c r="F153" s="241" t="s">
        <v>325</v>
      </c>
      <c r="G153" s="240">
        <v>5</v>
      </c>
      <c r="H153" s="240">
        <v>6</v>
      </c>
      <c r="I153" s="241" t="s">
        <v>325</v>
      </c>
      <c r="J153" s="241" t="s">
        <v>416</v>
      </c>
    </row>
    <row r="154" spans="1:10" s="37" customFormat="1" ht="13.5" thickTop="1">
      <c r="A154" s="35" t="s">
        <v>0</v>
      </c>
      <c r="B154" s="36"/>
      <c r="C154" s="36"/>
      <c r="D154" s="526" t="s">
        <v>297</v>
      </c>
      <c r="E154" s="527"/>
      <c r="F154" s="364"/>
      <c r="G154" s="371" t="s">
        <v>305</v>
      </c>
      <c r="H154" s="360"/>
      <c r="I154" s="364" t="s">
        <v>309</v>
      </c>
      <c r="J154" s="243" t="s">
        <v>309</v>
      </c>
    </row>
    <row r="155" spans="1:10" s="37" customFormat="1" ht="13.5" thickBot="1">
      <c r="A155" s="38" t="s">
        <v>1</v>
      </c>
      <c r="B155" s="39" t="s">
        <v>51</v>
      </c>
      <c r="C155" s="39" t="s">
        <v>2</v>
      </c>
      <c r="D155" s="528"/>
      <c r="E155" s="529"/>
      <c r="F155" s="367" t="s">
        <v>376</v>
      </c>
      <c r="G155" s="372"/>
      <c r="H155" s="366" t="s">
        <v>308</v>
      </c>
      <c r="I155" s="367" t="s">
        <v>376</v>
      </c>
      <c r="J155" s="242" t="s">
        <v>376</v>
      </c>
    </row>
    <row r="156" spans="1:10" s="37" customFormat="1" ht="30" customHeight="1" thickBot="1">
      <c r="A156" s="40"/>
      <c r="B156" s="41"/>
      <c r="C156" s="41"/>
      <c r="D156" s="244" t="s">
        <v>771</v>
      </c>
      <c r="E156" s="244" t="s">
        <v>813</v>
      </c>
      <c r="F156" s="369" t="s">
        <v>771</v>
      </c>
      <c r="G156" s="373" t="s">
        <v>429</v>
      </c>
      <c r="H156" s="361" t="s">
        <v>819</v>
      </c>
      <c r="I156" s="369" t="s">
        <v>813</v>
      </c>
      <c r="J156" s="330" t="s">
        <v>417</v>
      </c>
    </row>
    <row r="157" spans="2:5" ht="13.5" thickTop="1">
      <c r="B157" s="61"/>
      <c r="C157" s="16"/>
      <c r="D157" s="286"/>
      <c r="E157" s="286"/>
    </row>
    <row r="158" spans="1:10" s="14" customFormat="1" ht="18">
      <c r="A158" s="60" t="s">
        <v>43</v>
      </c>
      <c r="D158" s="287"/>
      <c r="E158" s="287"/>
      <c r="F158" s="288"/>
      <c r="G158" s="288"/>
      <c r="H158" s="288"/>
      <c r="I158" s="288"/>
      <c r="J158" s="54"/>
    </row>
    <row r="159" spans="1:10" s="15" customFormat="1" ht="12.75">
      <c r="A159" s="62" t="s">
        <v>13</v>
      </c>
      <c r="D159" s="289"/>
      <c r="E159" s="289"/>
      <c r="F159" s="290"/>
      <c r="G159" s="290"/>
      <c r="H159" s="290"/>
      <c r="I159" s="290"/>
      <c r="J159" s="25"/>
    </row>
    <row r="160" spans="1:10" ht="12.75">
      <c r="A160" s="57">
        <v>110</v>
      </c>
      <c r="B160" s="431" t="s">
        <v>619</v>
      </c>
      <c r="C160" s="4" t="s">
        <v>3</v>
      </c>
      <c r="D160" s="271"/>
      <c r="E160" s="271"/>
      <c r="F160" s="404">
        <v>863</v>
      </c>
      <c r="G160" s="405">
        <v>599</v>
      </c>
      <c r="H160" s="226">
        <v>799</v>
      </c>
      <c r="I160" s="404">
        <v>876</v>
      </c>
      <c r="J160" s="226">
        <v>391</v>
      </c>
    </row>
    <row r="161" spans="1:10" ht="12.75">
      <c r="A161" s="57">
        <v>120</v>
      </c>
      <c r="B161" s="431" t="s">
        <v>620</v>
      </c>
      <c r="C161" s="4" t="s">
        <v>4</v>
      </c>
      <c r="D161" s="271"/>
      <c r="E161" s="271"/>
      <c r="F161" s="404"/>
      <c r="G161" s="405">
        <v>14</v>
      </c>
      <c r="H161" s="226"/>
      <c r="I161" s="404"/>
      <c r="J161" s="226">
        <v>8</v>
      </c>
    </row>
    <row r="162" spans="1:10" ht="12.75">
      <c r="A162" s="57" t="s">
        <v>378</v>
      </c>
      <c r="B162" s="431" t="s">
        <v>621</v>
      </c>
      <c r="C162" s="4" t="s">
        <v>377</v>
      </c>
      <c r="D162" s="271"/>
      <c r="E162" s="271"/>
      <c r="F162" s="404"/>
      <c r="G162" s="405">
        <v>21</v>
      </c>
      <c r="H162" s="226"/>
      <c r="I162" s="404"/>
      <c r="J162" s="226">
        <v>22</v>
      </c>
    </row>
    <row r="163" spans="1:10" ht="12.75">
      <c r="A163" s="57" t="s">
        <v>823</v>
      </c>
      <c r="B163" s="431" t="s">
        <v>824</v>
      </c>
      <c r="C163" s="4" t="s">
        <v>40</v>
      </c>
      <c r="D163" s="271"/>
      <c r="E163" s="271"/>
      <c r="F163" s="405"/>
      <c r="G163" s="405"/>
      <c r="H163" s="226">
        <v>3</v>
      </c>
      <c r="I163" s="405">
        <v>20</v>
      </c>
      <c r="J163" s="226"/>
    </row>
    <row r="164" spans="1:10" ht="12.75">
      <c r="A164" s="57" t="s">
        <v>825</v>
      </c>
      <c r="B164" s="431" t="s">
        <v>826</v>
      </c>
      <c r="C164" s="4" t="s">
        <v>827</v>
      </c>
      <c r="D164" s="271"/>
      <c r="E164" s="271"/>
      <c r="F164" s="405"/>
      <c r="G164" s="405"/>
      <c r="H164" s="226">
        <v>33</v>
      </c>
      <c r="I164" s="405">
        <v>45</v>
      </c>
      <c r="J164" s="226"/>
    </row>
    <row r="165" spans="1:11" ht="12.75">
      <c r="A165" s="57">
        <v>182</v>
      </c>
      <c r="B165" s="431" t="s">
        <v>622</v>
      </c>
      <c r="C165" s="4" t="s">
        <v>6</v>
      </c>
      <c r="D165" s="271"/>
      <c r="E165" s="271"/>
      <c r="F165" s="405"/>
      <c r="G165" s="405">
        <v>47</v>
      </c>
      <c r="H165" s="226"/>
      <c r="I165" s="405"/>
      <c r="J165" s="226">
        <v>34</v>
      </c>
      <c r="K165" s="1" t="e">
        <f>SUM(#REF!)</f>
        <v>#REF!</v>
      </c>
    </row>
    <row r="166" spans="1:10" ht="12.75">
      <c r="A166" s="57">
        <v>540</v>
      </c>
      <c r="B166" s="431" t="s">
        <v>623</v>
      </c>
      <c r="C166" s="4" t="s">
        <v>8</v>
      </c>
      <c r="D166" s="271"/>
      <c r="E166" s="271"/>
      <c r="F166" s="226">
        <v>5</v>
      </c>
      <c r="G166" s="226">
        <v>4</v>
      </c>
      <c r="H166" s="226">
        <v>1</v>
      </c>
      <c r="I166" s="226">
        <v>5</v>
      </c>
      <c r="J166" s="226">
        <v>4</v>
      </c>
    </row>
    <row r="167" spans="1:10" ht="12.75">
      <c r="A167" s="57" t="s">
        <v>370</v>
      </c>
      <c r="B167" s="431" t="s">
        <v>729</v>
      </c>
      <c r="C167" s="4" t="s">
        <v>10</v>
      </c>
      <c r="D167" s="271"/>
      <c r="E167" s="271"/>
      <c r="F167" s="226">
        <v>5</v>
      </c>
      <c r="G167" s="226"/>
      <c r="H167" s="226">
        <v>2</v>
      </c>
      <c r="I167" s="226">
        <v>5</v>
      </c>
      <c r="J167" s="226"/>
    </row>
    <row r="168" spans="1:10" ht="12.75">
      <c r="A168" s="57" t="s">
        <v>540</v>
      </c>
      <c r="B168" s="431" t="s">
        <v>624</v>
      </c>
      <c r="C168" s="4" t="s">
        <v>11</v>
      </c>
      <c r="D168" s="271"/>
      <c r="E168" s="271"/>
      <c r="F168" s="226"/>
      <c r="G168" s="226"/>
      <c r="H168" s="226"/>
      <c r="I168" s="226"/>
      <c r="J168" s="226"/>
    </row>
    <row r="169" spans="1:10" ht="12.75">
      <c r="A169" s="57">
        <v>930</v>
      </c>
      <c r="B169" s="431" t="s">
        <v>625</v>
      </c>
      <c r="C169" s="4" t="s">
        <v>12</v>
      </c>
      <c r="D169" s="271"/>
      <c r="E169" s="271"/>
      <c r="F169" s="226"/>
      <c r="G169" s="4"/>
      <c r="H169" s="226"/>
      <c r="I169" s="226"/>
      <c r="J169" s="177"/>
    </row>
    <row r="170" spans="1:10" s="2" customFormat="1" ht="12.75">
      <c r="A170" s="7"/>
      <c r="B170" s="58"/>
      <c r="C170" s="7" t="s">
        <v>177</v>
      </c>
      <c r="D170" s="272">
        <v>4</v>
      </c>
      <c r="E170" s="272">
        <v>4</v>
      </c>
      <c r="F170" s="226"/>
      <c r="G170" s="7"/>
      <c r="H170" s="273"/>
      <c r="I170" s="226"/>
      <c r="J170" s="156"/>
    </row>
    <row r="171" spans="1:10" ht="12.75">
      <c r="A171" s="4"/>
      <c r="B171" s="57"/>
      <c r="C171" s="4" t="s">
        <v>14</v>
      </c>
      <c r="D171" s="271"/>
      <c r="E171" s="271"/>
      <c r="F171" s="226"/>
      <c r="G171" s="4"/>
      <c r="H171" s="226"/>
      <c r="I171" s="226"/>
      <c r="J171" s="155"/>
    </row>
    <row r="172" spans="1:10" ht="12.75">
      <c r="A172" s="4"/>
      <c r="B172" s="57"/>
      <c r="C172" s="4" t="s">
        <v>15</v>
      </c>
      <c r="D172" s="271"/>
      <c r="E172" s="271"/>
      <c r="F172" s="226">
        <f>SUM(F160:F169)</f>
        <v>873</v>
      </c>
      <c r="G172" s="226">
        <f>SUM(G160:G169)</f>
        <v>685</v>
      </c>
      <c r="H172" s="226">
        <f>SUM(H160:H169)</f>
        <v>838</v>
      </c>
      <c r="I172" s="226">
        <f>SUM(I160:I169)</f>
        <v>951</v>
      </c>
      <c r="J172" s="226">
        <f>SUM(J160:J169)</f>
        <v>459</v>
      </c>
    </row>
    <row r="173" spans="1:10" ht="12.75">
      <c r="A173" s="4"/>
      <c r="B173" s="57"/>
      <c r="C173" s="4" t="s">
        <v>310</v>
      </c>
      <c r="D173" s="271"/>
      <c r="E173" s="271"/>
      <c r="F173" s="274">
        <f>SUM(F171-F172)</f>
        <v>-873</v>
      </c>
      <c r="G173" s="274">
        <f>SUM(G171-G172)</f>
        <v>-685</v>
      </c>
      <c r="H173" s="274">
        <f>SUM(H171-H172)</f>
        <v>-838</v>
      </c>
      <c r="I173" s="274">
        <f>SUM(I171-I172)</f>
        <v>-951</v>
      </c>
      <c r="J173" s="274">
        <f>SUM(J171-J172)</f>
        <v>-459</v>
      </c>
    </row>
    <row r="174" spans="2:9" ht="12.75">
      <c r="B174" s="59"/>
      <c r="C174" s="17"/>
      <c r="D174" s="275"/>
      <c r="E174" s="275"/>
      <c r="F174" s="276"/>
      <c r="G174" s="276"/>
      <c r="H174" s="276"/>
      <c r="I174" s="276"/>
    </row>
    <row r="175" spans="6:9" ht="12.75">
      <c r="F175" s="168"/>
      <c r="G175" s="168"/>
      <c r="H175" s="168"/>
      <c r="I175" s="168"/>
    </row>
    <row r="176" spans="1:10" s="14" customFormat="1" ht="18">
      <c r="A176" s="60" t="s">
        <v>44</v>
      </c>
      <c r="D176" s="287"/>
      <c r="E176" s="287"/>
      <c r="F176" s="291"/>
      <c r="G176" s="291"/>
      <c r="H176" s="291"/>
      <c r="I176" s="291"/>
      <c r="J176" s="54"/>
    </row>
    <row r="177" spans="1:10" s="15" customFormat="1" ht="12.75">
      <c r="A177" s="62" t="s">
        <v>13</v>
      </c>
      <c r="D177" s="289"/>
      <c r="E177" s="289"/>
      <c r="F177" s="292"/>
      <c r="G177" s="292"/>
      <c r="H177" s="292"/>
      <c r="I177" s="292"/>
      <c r="J177" s="25"/>
    </row>
    <row r="178" spans="1:10" ht="12.75">
      <c r="A178" s="57">
        <v>570</v>
      </c>
      <c r="B178" s="431" t="s">
        <v>626</v>
      </c>
      <c r="C178" s="4" t="s">
        <v>45</v>
      </c>
      <c r="D178" s="271"/>
      <c r="E178" s="271"/>
      <c r="F178" s="226">
        <v>240</v>
      </c>
      <c r="G178" s="226">
        <v>206</v>
      </c>
      <c r="H178" s="281">
        <v>192</v>
      </c>
      <c r="I178" s="226">
        <v>250</v>
      </c>
      <c r="J178" s="226"/>
    </row>
    <row r="179" spans="1:10" ht="12.75">
      <c r="A179" s="57" t="s">
        <v>370</v>
      </c>
      <c r="B179" s="431" t="s">
        <v>723</v>
      </c>
      <c r="C179" s="4" t="s">
        <v>10</v>
      </c>
      <c r="D179" s="271"/>
      <c r="E179" s="271"/>
      <c r="F179" s="226">
        <v>5</v>
      </c>
      <c r="G179" s="226"/>
      <c r="H179" s="281"/>
      <c r="I179" s="226">
        <v>5</v>
      </c>
      <c r="J179" s="226"/>
    </row>
    <row r="180" spans="1:10" ht="12.75">
      <c r="A180" s="57">
        <v>750</v>
      </c>
      <c r="B180" s="431" t="s">
        <v>627</v>
      </c>
      <c r="C180" s="4" t="s">
        <v>11</v>
      </c>
      <c r="D180" s="271"/>
      <c r="E180" s="271"/>
      <c r="F180" s="226">
        <v>285</v>
      </c>
      <c r="G180" s="226">
        <v>250</v>
      </c>
      <c r="H180" s="226">
        <v>255</v>
      </c>
      <c r="I180" s="226">
        <v>350</v>
      </c>
      <c r="J180" s="226"/>
    </row>
    <row r="181" spans="1:10" s="2" customFormat="1" ht="12.75">
      <c r="A181" s="7"/>
      <c r="B181" s="58"/>
      <c r="C181" s="7" t="s">
        <v>46</v>
      </c>
      <c r="D181" s="272"/>
      <c r="E181" s="272"/>
      <c r="F181" s="226"/>
      <c r="G181" s="283"/>
      <c r="H181" s="283"/>
      <c r="I181" s="226"/>
      <c r="J181" s="156"/>
    </row>
    <row r="182" spans="1:10" ht="12.75">
      <c r="A182" s="4"/>
      <c r="B182" s="57"/>
      <c r="C182" s="4" t="s">
        <v>14</v>
      </c>
      <c r="D182" s="271"/>
      <c r="E182" s="271"/>
      <c r="F182" s="226"/>
      <c r="G182" s="226"/>
      <c r="H182" s="226"/>
      <c r="I182" s="226"/>
      <c r="J182" s="155"/>
    </row>
    <row r="183" spans="1:10" ht="12.75">
      <c r="A183" s="4"/>
      <c r="B183" s="57"/>
      <c r="C183" s="4" t="s">
        <v>15</v>
      </c>
      <c r="D183" s="271"/>
      <c r="E183" s="271"/>
      <c r="F183" s="226">
        <f>SUM(F178:F181)</f>
        <v>530</v>
      </c>
      <c r="G183" s="226">
        <f>SUM(G178:G181)</f>
        <v>456</v>
      </c>
      <c r="H183" s="226">
        <f>SUM(H178:H181)</f>
        <v>447</v>
      </c>
      <c r="I183" s="226">
        <f>SUM(I178:I181)</f>
        <v>605</v>
      </c>
      <c r="J183" s="226">
        <f>SUM(J178:J181)</f>
        <v>0</v>
      </c>
    </row>
    <row r="184" spans="1:10" ht="12.75">
      <c r="A184" s="4"/>
      <c r="B184" s="57"/>
      <c r="C184" s="4" t="s">
        <v>310</v>
      </c>
      <c r="D184" s="271"/>
      <c r="E184" s="271"/>
      <c r="F184" s="274">
        <f>SUM(F182-F183)</f>
        <v>-530</v>
      </c>
      <c r="G184" s="274">
        <f>SUM(G182-G183)</f>
        <v>-456</v>
      </c>
      <c r="H184" s="274">
        <f>SUM(H182-H183)</f>
        <v>-447</v>
      </c>
      <c r="I184" s="274">
        <f>SUM(I182-I183)</f>
        <v>-605</v>
      </c>
      <c r="J184" s="274">
        <f>SUM(J182-J183)</f>
        <v>0</v>
      </c>
    </row>
    <row r="185" spans="6:9" ht="12.75">
      <c r="F185" s="276"/>
      <c r="G185" s="276"/>
      <c r="H185" s="276"/>
      <c r="I185" s="276"/>
    </row>
    <row r="186" spans="2:10" s="14" customFormat="1" ht="18">
      <c r="B186" s="60"/>
      <c r="D186" s="287"/>
      <c r="E186" s="287"/>
      <c r="F186" s="291"/>
      <c r="G186" s="291"/>
      <c r="H186" s="291"/>
      <c r="I186" s="291"/>
      <c r="J186" s="54"/>
    </row>
    <row r="187" spans="2:10" s="15" customFormat="1" ht="12.75">
      <c r="B187" s="62"/>
      <c r="D187" s="289"/>
      <c r="E187" s="289"/>
      <c r="F187" s="293"/>
      <c r="G187" s="293"/>
      <c r="H187" s="293"/>
      <c r="I187" s="293"/>
      <c r="J187" s="25"/>
    </row>
    <row r="188" spans="2:9" ht="12.75">
      <c r="B188" s="59"/>
      <c r="C188" s="17"/>
      <c r="D188" s="275"/>
      <c r="E188" s="275"/>
      <c r="F188" s="168"/>
      <c r="G188" s="168"/>
      <c r="H188" s="168"/>
      <c r="I188" s="168"/>
    </row>
    <row r="189" spans="2:9" ht="12.75">
      <c r="B189" s="59"/>
      <c r="C189" s="17"/>
      <c r="D189" s="275"/>
      <c r="E189" s="275"/>
      <c r="F189" s="168"/>
      <c r="G189" s="168"/>
      <c r="H189" s="168"/>
      <c r="I189" s="168"/>
    </row>
    <row r="190" spans="2:9" ht="12.75">
      <c r="B190" s="59"/>
      <c r="C190" s="17"/>
      <c r="D190" s="275"/>
      <c r="E190" s="275"/>
      <c r="F190" s="168"/>
      <c r="G190" s="168"/>
      <c r="H190" s="168"/>
      <c r="I190" s="168"/>
    </row>
    <row r="191" spans="2:9" ht="12.75">
      <c r="B191" s="59"/>
      <c r="C191" s="17"/>
      <c r="D191" s="275"/>
      <c r="E191" s="275"/>
      <c r="F191" s="168"/>
      <c r="G191" s="168"/>
      <c r="H191" s="168"/>
      <c r="I191" s="168"/>
    </row>
    <row r="192" spans="2:9" ht="12.75">
      <c r="B192" s="59"/>
      <c r="C192" s="17"/>
      <c r="D192" s="275"/>
      <c r="E192" s="275"/>
      <c r="F192" s="168"/>
      <c r="G192" s="168"/>
      <c r="H192" s="168"/>
      <c r="I192" s="168"/>
    </row>
    <row r="193" spans="1:9" ht="27.75">
      <c r="A193" s="523" t="s">
        <v>26</v>
      </c>
      <c r="B193" s="523"/>
      <c r="C193" s="523"/>
      <c r="D193" s="523"/>
      <c r="E193" s="523"/>
      <c r="F193" s="523"/>
      <c r="G193" s="523"/>
      <c r="H193" s="523"/>
      <c r="I193" s="523"/>
    </row>
    <row r="194" spans="1:9" ht="27.75">
      <c r="A194" s="521" t="s">
        <v>816</v>
      </c>
      <c r="B194" s="521"/>
      <c r="C194" s="521"/>
      <c r="D194" s="521"/>
      <c r="E194" s="521"/>
      <c r="F194" s="521"/>
      <c r="G194" s="521"/>
      <c r="H194" s="521"/>
      <c r="I194" s="521"/>
    </row>
    <row r="195" spans="1:9" ht="20.25">
      <c r="A195" s="522" t="s">
        <v>132</v>
      </c>
      <c r="B195" s="522"/>
      <c r="C195" s="522"/>
      <c r="D195" s="522"/>
      <c r="E195" s="522"/>
      <c r="F195" s="522"/>
      <c r="G195" s="522"/>
      <c r="H195" s="522"/>
      <c r="I195" s="522"/>
    </row>
    <row r="196" spans="1:9" ht="20.25">
      <c r="A196" s="522" t="s">
        <v>332</v>
      </c>
      <c r="B196" s="522"/>
      <c r="C196" s="522"/>
      <c r="D196" s="522"/>
      <c r="E196" s="522"/>
      <c r="F196" s="522"/>
      <c r="G196" s="522"/>
      <c r="H196" s="522"/>
      <c r="I196" s="522"/>
    </row>
    <row r="197" spans="1:9" ht="20.25">
      <c r="A197" s="530" t="s">
        <v>306</v>
      </c>
      <c r="B197" s="530"/>
      <c r="C197" s="530"/>
      <c r="D197" s="530"/>
      <c r="E197" s="530"/>
      <c r="F197" s="530"/>
      <c r="G197" s="530"/>
      <c r="H197" s="530"/>
      <c r="I197" s="530"/>
    </row>
    <row r="198" spans="1:10" s="37" customFormat="1" ht="13.5" thickBot="1">
      <c r="A198" s="42">
        <v>1</v>
      </c>
      <c r="B198" s="43">
        <v>2</v>
      </c>
      <c r="C198" s="43">
        <v>3</v>
      </c>
      <c r="D198" s="524">
        <v>4</v>
      </c>
      <c r="E198" s="525"/>
      <c r="F198" s="241" t="s">
        <v>325</v>
      </c>
      <c r="G198" s="240">
        <v>5</v>
      </c>
      <c r="H198" s="240">
        <v>6</v>
      </c>
      <c r="I198" s="241" t="s">
        <v>325</v>
      </c>
      <c r="J198" s="241" t="s">
        <v>416</v>
      </c>
    </row>
    <row r="199" spans="1:10" s="37" customFormat="1" ht="13.5" thickTop="1">
      <c r="A199" s="35" t="s">
        <v>0</v>
      </c>
      <c r="B199" s="36"/>
      <c r="C199" s="36"/>
      <c r="D199" s="526" t="s">
        <v>297</v>
      </c>
      <c r="E199" s="527"/>
      <c r="F199" s="364" t="s">
        <v>309</v>
      </c>
      <c r="G199" s="371" t="s">
        <v>305</v>
      </c>
      <c r="H199" s="360"/>
      <c r="I199" s="364" t="s">
        <v>309</v>
      </c>
      <c r="J199" s="243" t="s">
        <v>309</v>
      </c>
    </row>
    <row r="200" spans="1:10" s="37" customFormat="1" ht="13.5" thickBot="1">
      <c r="A200" s="38" t="s">
        <v>1</v>
      </c>
      <c r="B200" s="39" t="s">
        <v>51</v>
      </c>
      <c r="C200" s="39" t="s">
        <v>2</v>
      </c>
      <c r="D200" s="528"/>
      <c r="E200" s="529"/>
      <c r="F200" s="367" t="s">
        <v>376</v>
      </c>
      <c r="G200" s="372"/>
      <c r="H200" s="366" t="s">
        <v>308</v>
      </c>
      <c r="I200" s="367" t="s">
        <v>376</v>
      </c>
      <c r="J200" s="242" t="s">
        <v>376</v>
      </c>
    </row>
    <row r="201" spans="1:10" s="37" customFormat="1" ht="30" customHeight="1" thickBot="1">
      <c r="A201" s="40"/>
      <c r="B201" s="41"/>
      <c r="C201" s="41"/>
      <c r="D201" s="244" t="s">
        <v>771</v>
      </c>
      <c r="E201" s="244" t="s">
        <v>813</v>
      </c>
      <c r="F201" s="369" t="s">
        <v>771</v>
      </c>
      <c r="G201" s="373" t="s">
        <v>429</v>
      </c>
      <c r="H201" s="361" t="s">
        <v>819</v>
      </c>
      <c r="I201" s="369" t="s">
        <v>813</v>
      </c>
      <c r="J201" s="330" t="s">
        <v>417</v>
      </c>
    </row>
    <row r="202" spans="6:9" ht="13.5" thickTop="1">
      <c r="F202" s="168"/>
      <c r="G202" s="268"/>
      <c r="H202" s="168"/>
      <c r="I202" s="168"/>
    </row>
    <row r="203" spans="1:10" s="14" customFormat="1" ht="18">
      <c r="A203" s="60" t="s">
        <v>47</v>
      </c>
      <c r="C203" s="18"/>
      <c r="D203" s="294"/>
      <c r="E203" s="294"/>
      <c r="F203" s="288"/>
      <c r="G203" s="288"/>
      <c r="H203" s="288"/>
      <c r="I203" s="288"/>
      <c r="J203" s="54"/>
    </row>
    <row r="204" spans="1:10" s="15" customFormat="1" ht="12.75">
      <c r="A204" s="62" t="s">
        <v>13</v>
      </c>
      <c r="D204" s="289"/>
      <c r="E204" s="289"/>
      <c r="F204" s="290"/>
      <c r="G204" s="290"/>
      <c r="H204" s="290"/>
      <c r="I204" s="290"/>
      <c r="J204" s="25"/>
    </row>
    <row r="205" spans="1:10" ht="12.75">
      <c r="A205" s="57">
        <v>110</v>
      </c>
      <c r="B205" s="431" t="s">
        <v>628</v>
      </c>
      <c r="C205" s="4" t="s">
        <v>3</v>
      </c>
      <c r="D205" s="271"/>
      <c r="E205" s="271"/>
      <c r="F205" s="404">
        <v>283</v>
      </c>
      <c r="G205" s="405">
        <v>81</v>
      </c>
      <c r="H205" s="226">
        <v>254</v>
      </c>
      <c r="I205" s="404">
        <v>340</v>
      </c>
      <c r="J205" s="162"/>
    </row>
    <row r="206" spans="1:10" ht="12.75">
      <c r="A206" s="57">
        <v>120</v>
      </c>
      <c r="B206" s="431" t="s">
        <v>629</v>
      </c>
      <c r="C206" s="4" t="s">
        <v>4</v>
      </c>
      <c r="D206" s="271"/>
      <c r="E206" s="271"/>
      <c r="F206" s="404"/>
      <c r="G206" s="405">
        <v>8</v>
      </c>
      <c r="H206" s="282"/>
      <c r="I206" s="404"/>
      <c r="J206" s="162"/>
    </row>
    <row r="207" spans="1:10" ht="12.75">
      <c r="A207" s="57" t="s">
        <v>390</v>
      </c>
      <c r="B207" s="431" t="s">
        <v>630</v>
      </c>
      <c r="C207" s="4" t="s">
        <v>39</v>
      </c>
      <c r="D207" s="271"/>
      <c r="E207" s="271"/>
      <c r="F207" s="404"/>
      <c r="G207" s="405"/>
      <c r="H207" s="226">
        <v>3</v>
      </c>
      <c r="I207" s="404"/>
      <c r="J207" s="162"/>
    </row>
    <row r="208" spans="1:10" ht="12.75">
      <c r="A208" s="57" t="s">
        <v>370</v>
      </c>
      <c r="B208" s="431" t="s">
        <v>631</v>
      </c>
      <c r="C208" s="4" t="s">
        <v>10</v>
      </c>
      <c r="D208" s="271"/>
      <c r="E208" s="271"/>
      <c r="F208" s="405"/>
      <c r="G208" s="405"/>
      <c r="H208" s="226"/>
      <c r="I208" s="405"/>
      <c r="J208" s="162"/>
    </row>
    <row r="209" spans="1:10" ht="12.75">
      <c r="A209" s="57">
        <v>750</v>
      </c>
      <c r="B209" s="431" t="s">
        <v>632</v>
      </c>
      <c r="C209" s="4" t="s">
        <v>575</v>
      </c>
      <c r="D209" s="271"/>
      <c r="E209" s="271"/>
      <c r="F209" s="226">
        <v>330</v>
      </c>
      <c r="G209" s="226">
        <v>240</v>
      </c>
      <c r="H209" s="226"/>
      <c r="I209" s="226">
        <v>100</v>
      </c>
      <c r="J209" s="162"/>
    </row>
    <row r="210" spans="1:10" ht="12.75">
      <c r="A210" s="57" t="s">
        <v>436</v>
      </c>
      <c r="B210" s="431" t="s">
        <v>633</v>
      </c>
      <c r="C210" s="4" t="s">
        <v>437</v>
      </c>
      <c r="D210" s="271"/>
      <c r="E210" s="271"/>
      <c r="F210" s="226"/>
      <c r="G210" s="226"/>
      <c r="H210" s="226"/>
      <c r="I210" s="226"/>
      <c r="J210" s="226"/>
    </row>
    <row r="211" spans="1:10" s="2" customFormat="1" ht="12.75">
      <c r="A211" s="7"/>
      <c r="B211" s="58"/>
      <c r="C211" s="7" t="s">
        <v>178</v>
      </c>
      <c r="D211" s="272">
        <v>2</v>
      </c>
      <c r="E211" s="272">
        <v>2</v>
      </c>
      <c r="F211" s="226"/>
      <c r="G211" s="273"/>
      <c r="H211" s="273"/>
      <c r="I211" s="226"/>
      <c r="J211" s="156"/>
    </row>
    <row r="212" spans="1:10" ht="12.75">
      <c r="A212" s="4"/>
      <c r="B212" s="57"/>
      <c r="C212" s="4" t="s">
        <v>14</v>
      </c>
      <c r="D212" s="271"/>
      <c r="E212" s="271"/>
      <c r="F212" s="226"/>
      <c r="G212" s="226"/>
      <c r="H212" s="226"/>
      <c r="I212" s="226"/>
      <c r="J212" s="155"/>
    </row>
    <row r="213" spans="1:10" ht="12.75">
      <c r="A213" s="4"/>
      <c r="B213" s="57"/>
      <c r="C213" s="4" t="s">
        <v>15</v>
      </c>
      <c r="D213" s="271"/>
      <c r="E213" s="271"/>
      <c r="F213" s="226">
        <f>SUM(F205:F210)</f>
        <v>613</v>
      </c>
      <c r="G213" s="226">
        <f>SUM(G205:G210)</f>
        <v>329</v>
      </c>
      <c r="H213" s="226">
        <f>SUM(H205:H210)</f>
        <v>257</v>
      </c>
      <c r="I213" s="226">
        <f>SUM(I205:I210)</f>
        <v>440</v>
      </c>
      <c r="J213" s="226">
        <f>SUM(J205:J209)</f>
        <v>0</v>
      </c>
    </row>
    <row r="214" spans="1:10" ht="12.75" customHeight="1">
      <c r="A214" s="4"/>
      <c r="B214" s="57"/>
      <c r="C214" s="4" t="s">
        <v>310</v>
      </c>
      <c r="D214" s="271"/>
      <c r="E214" s="271"/>
      <c r="F214" s="274">
        <f>SUM(F212-F213)</f>
        <v>-613</v>
      </c>
      <c r="G214" s="274">
        <f>SUM(G212-G213)</f>
        <v>-329</v>
      </c>
      <c r="H214" s="274">
        <f>SUM(H212-H213)</f>
        <v>-257</v>
      </c>
      <c r="I214" s="274">
        <f>SUM(I212-I213)</f>
        <v>-440</v>
      </c>
      <c r="J214" s="274">
        <f>SUM(J212-J213)</f>
        <v>0</v>
      </c>
    </row>
    <row r="215" spans="2:9" ht="12.75" customHeight="1">
      <c r="B215" s="59"/>
      <c r="C215" s="17"/>
      <c r="D215" s="275"/>
      <c r="E215" s="275"/>
      <c r="F215" s="168"/>
      <c r="G215" s="168"/>
      <c r="H215" s="168"/>
      <c r="I215" s="168"/>
    </row>
    <row r="216" spans="2:5" ht="12.75" customHeight="1">
      <c r="B216" s="59"/>
      <c r="C216" s="17"/>
      <c r="D216" s="275"/>
      <c r="E216" s="275"/>
    </row>
    <row r="217" spans="2:5" ht="12.75" customHeight="1">
      <c r="B217" s="59"/>
      <c r="C217" s="17"/>
      <c r="D217" s="275"/>
      <c r="E217" s="275"/>
    </row>
    <row r="218" spans="1:5" ht="15" customHeight="1">
      <c r="A218" s="73" t="s">
        <v>48</v>
      </c>
      <c r="B218" s="74"/>
      <c r="C218" s="74"/>
      <c r="D218" s="295">
        <f>SUM(D170,D211)</f>
        <v>6</v>
      </c>
      <c r="E218" s="295">
        <f>SUM(E170,E211)</f>
        <v>6</v>
      </c>
    </row>
    <row r="219" spans="1:10" ht="12.75">
      <c r="A219" s="4"/>
      <c r="B219" s="57"/>
      <c r="C219" s="4" t="s">
        <v>14</v>
      </c>
      <c r="D219" s="271"/>
      <c r="E219" s="271"/>
      <c r="F219" s="226"/>
      <c r="G219" s="226"/>
      <c r="H219" s="226"/>
      <c r="I219" s="226"/>
      <c r="J219" s="226"/>
    </row>
    <row r="220" spans="1:10" ht="12.75">
      <c r="A220" s="4"/>
      <c r="B220" s="57"/>
      <c r="C220" s="4" t="s">
        <v>15</v>
      </c>
      <c r="D220" s="271"/>
      <c r="E220" s="271"/>
      <c r="F220" s="226">
        <f>SUM(F172,F183,F213)</f>
        <v>2016</v>
      </c>
      <c r="G220" s="226">
        <f>SUM(G172,G183,G213)</f>
        <v>1470</v>
      </c>
      <c r="H220" s="226">
        <f>SUM(H172,H183,H213)</f>
        <v>1542</v>
      </c>
      <c r="I220" s="226">
        <f>SUM(I172,I183,I213)</f>
        <v>1996</v>
      </c>
      <c r="J220" s="226">
        <f>SUM(J172,J183,J213)</f>
        <v>459</v>
      </c>
    </row>
    <row r="221" spans="1:10" ht="12.75" customHeight="1">
      <c r="A221" s="4"/>
      <c r="B221" s="57"/>
      <c r="C221" s="4" t="s">
        <v>310</v>
      </c>
      <c r="D221" s="271"/>
      <c r="E221" s="271"/>
      <c r="F221" s="274">
        <f>SUM(F219-F220)</f>
        <v>-2016</v>
      </c>
      <c r="G221" s="274">
        <f>SUM(G219-G220)</f>
        <v>-1470</v>
      </c>
      <c r="H221" s="274">
        <f>SUM(H219-H220)</f>
        <v>-1542</v>
      </c>
      <c r="I221" s="274">
        <f>SUM(I219-I220)</f>
        <v>-1996</v>
      </c>
      <c r="J221" s="274">
        <f>SUM(J219-J220)</f>
        <v>-459</v>
      </c>
    </row>
    <row r="222" spans="2:5" ht="12.75" customHeight="1">
      <c r="B222" s="59"/>
      <c r="C222" s="17"/>
      <c r="D222" s="275"/>
      <c r="E222" s="275"/>
    </row>
    <row r="224" spans="1:10" s="2" customFormat="1" ht="12.75">
      <c r="A224" s="26"/>
      <c r="B224" s="65"/>
      <c r="C224" s="26"/>
      <c r="D224" s="296"/>
      <c r="E224" s="296"/>
      <c r="F224" s="219"/>
      <c r="G224" s="219"/>
      <c r="H224" s="219"/>
      <c r="I224" s="219"/>
      <c r="J224" s="26"/>
    </row>
    <row r="225" spans="1:5" ht="12.75">
      <c r="A225" s="17"/>
      <c r="B225" s="59"/>
      <c r="C225" s="17"/>
      <c r="D225" s="275"/>
      <c r="E225" s="275"/>
    </row>
    <row r="226" spans="1:5" ht="12.75">
      <c r="A226" s="17"/>
      <c r="B226" s="59"/>
      <c r="C226" s="17"/>
      <c r="D226" s="275"/>
      <c r="E226" s="275"/>
    </row>
    <row r="227" spans="1:9" ht="12.75" customHeight="1">
      <c r="A227" s="17"/>
      <c r="B227" s="59"/>
      <c r="C227" s="17"/>
      <c r="D227" s="275"/>
      <c r="E227" s="275"/>
      <c r="F227" s="168"/>
      <c r="G227" s="168"/>
      <c r="H227" s="168"/>
      <c r="I227" s="168"/>
    </row>
    <row r="228" spans="2:9" ht="12.75" customHeight="1">
      <c r="B228" s="59"/>
      <c r="C228" s="17"/>
      <c r="D228" s="275"/>
      <c r="E228" s="275"/>
      <c r="F228" s="168"/>
      <c r="G228" s="168"/>
      <c r="H228" s="168"/>
      <c r="I228" s="168"/>
    </row>
    <row r="229" spans="6:9" ht="12.75">
      <c r="F229" s="168"/>
      <c r="G229" s="168"/>
      <c r="H229" s="168"/>
      <c r="I229" s="168"/>
    </row>
    <row r="230" spans="6:9" ht="12.75">
      <c r="F230" s="168"/>
      <c r="G230" s="168"/>
      <c r="H230" s="168"/>
      <c r="I230" s="168"/>
    </row>
    <row r="231" spans="6:9" ht="12.75">
      <c r="F231" s="168"/>
      <c r="G231" s="168"/>
      <c r="H231" s="168"/>
      <c r="I231" s="168"/>
    </row>
    <row r="232" spans="6:9" ht="12.75">
      <c r="F232" s="168"/>
      <c r="G232" s="168"/>
      <c r="H232" s="168"/>
      <c r="I232" s="168"/>
    </row>
    <row r="233" spans="6:9" ht="12.75">
      <c r="F233" s="168"/>
      <c r="G233" s="168"/>
      <c r="H233" s="168"/>
      <c r="I233" s="168"/>
    </row>
    <row r="234" spans="6:9" ht="12.75">
      <c r="F234" s="168"/>
      <c r="G234" s="168"/>
      <c r="H234" s="168"/>
      <c r="I234" s="168"/>
    </row>
    <row r="235" spans="6:9" ht="12.75">
      <c r="F235" s="168"/>
      <c r="G235" s="168"/>
      <c r="H235" s="168"/>
      <c r="I235" s="168"/>
    </row>
    <row r="236" spans="6:9" ht="12.75">
      <c r="F236" s="168"/>
      <c r="G236" s="168"/>
      <c r="H236" s="168"/>
      <c r="I236" s="168"/>
    </row>
    <row r="237" spans="6:9" ht="12.75">
      <c r="F237" s="168"/>
      <c r="G237" s="168"/>
      <c r="H237" s="168"/>
      <c r="I237" s="168"/>
    </row>
    <row r="238" spans="6:9" ht="12.75">
      <c r="F238" s="168"/>
      <c r="G238" s="168"/>
      <c r="H238" s="168"/>
      <c r="I238" s="168"/>
    </row>
    <row r="239" spans="6:9" ht="12.75">
      <c r="F239" s="168"/>
      <c r="G239" s="168"/>
      <c r="H239" s="168"/>
      <c r="I239" s="168"/>
    </row>
    <row r="240" spans="6:9" ht="12.75">
      <c r="F240" s="168"/>
      <c r="G240" s="168"/>
      <c r="H240" s="168"/>
      <c r="I240" s="168"/>
    </row>
    <row r="241" spans="6:9" ht="12.75">
      <c r="F241" s="168"/>
      <c r="G241" s="168"/>
      <c r="H241" s="168"/>
      <c r="I241" s="168"/>
    </row>
    <row r="242" spans="6:9" ht="12.75">
      <c r="F242" s="168"/>
      <c r="G242" s="168"/>
      <c r="H242" s="168"/>
      <c r="I242" s="168"/>
    </row>
    <row r="243" spans="1:9" ht="27.75">
      <c r="A243" s="523" t="s">
        <v>26</v>
      </c>
      <c r="B243" s="523"/>
      <c r="C243" s="523"/>
      <c r="D243" s="523"/>
      <c r="E243" s="523"/>
      <c r="F243" s="523"/>
      <c r="G243" s="523"/>
      <c r="H243" s="523"/>
      <c r="I243" s="523"/>
    </row>
    <row r="244" spans="1:9" ht="27.75">
      <c r="A244" s="521" t="s">
        <v>816</v>
      </c>
      <c r="B244" s="521"/>
      <c r="C244" s="521"/>
      <c r="D244" s="521"/>
      <c r="E244" s="521"/>
      <c r="F244" s="521"/>
      <c r="G244" s="521"/>
      <c r="H244" s="521"/>
      <c r="I244" s="521"/>
    </row>
    <row r="245" spans="1:9" ht="20.25">
      <c r="A245" s="522" t="s">
        <v>132</v>
      </c>
      <c r="B245" s="522"/>
      <c r="C245" s="522"/>
      <c r="D245" s="522"/>
      <c r="E245" s="522"/>
      <c r="F245" s="522"/>
      <c r="G245" s="522"/>
      <c r="H245" s="522"/>
      <c r="I245" s="522"/>
    </row>
    <row r="246" spans="1:9" ht="20.25">
      <c r="A246" s="522" t="s">
        <v>333</v>
      </c>
      <c r="B246" s="522"/>
      <c r="C246" s="522"/>
      <c r="D246" s="522"/>
      <c r="E246" s="522"/>
      <c r="F246" s="522"/>
      <c r="G246" s="522"/>
      <c r="H246" s="522"/>
      <c r="I246" s="522"/>
    </row>
    <row r="247" spans="1:9" ht="20.25">
      <c r="A247" s="530" t="s">
        <v>306</v>
      </c>
      <c r="B247" s="530"/>
      <c r="C247" s="530"/>
      <c r="D247" s="530"/>
      <c r="E247" s="530"/>
      <c r="F247" s="530"/>
      <c r="G247" s="530"/>
      <c r="H247" s="530"/>
      <c r="I247" s="530"/>
    </row>
    <row r="248" spans="1:10" s="37" customFormat="1" ht="13.5" thickBot="1">
      <c r="A248" s="42">
        <v>1</v>
      </c>
      <c r="B248" s="43">
        <v>2</v>
      </c>
      <c r="C248" s="43">
        <v>3</v>
      </c>
      <c r="D248" s="524">
        <v>4</v>
      </c>
      <c r="E248" s="525"/>
      <c r="F248" s="241" t="s">
        <v>325</v>
      </c>
      <c r="G248" s="240">
        <v>5</v>
      </c>
      <c r="H248" s="240">
        <v>6</v>
      </c>
      <c r="I248" s="241" t="s">
        <v>325</v>
      </c>
      <c r="J248" s="241" t="s">
        <v>416</v>
      </c>
    </row>
    <row r="249" spans="1:10" s="37" customFormat="1" ht="13.5" thickTop="1">
      <c r="A249" s="35" t="s">
        <v>0</v>
      </c>
      <c r="B249" s="36"/>
      <c r="C249" s="36"/>
      <c r="D249" s="526" t="s">
        <v>297</v>
      </c>
      <c r="E249" s="527"/>
      <c r="F249" s="364" t="s">
        <v>309</v>
      </c>
      <c r="G249" s="371" t="s">
        <v>305</v>
      </c>
      <c r="H249" s="360"/>
      <c r="I249" s="364" t="s">
        <v>309</v>
      </c>
      <c r="J249" s="243" t="s">
        <v>309</v>
      </c>
    </row>
    <row r="250" spans="1:10" s="37" customFormat="1" ht="13.5" thickBot="1">
      <c r="A250" s="38" t="s">
        <v>1</v>
      </c>
      <c r="B250" s="39" t="s">
        <v>51</v>
      </c>
      <c r="C250" s="39" t="s">
        <v>2</v>
      </c>
      <c r="D250" s="528"/>
      <c r="E250" s="529"/>
      <c r="F250" s="367" t="s">
        <v>376</v>
      </c>
      <c r="G250" s="372"/>
      <c r="H250" s="366" t="s">
        <v>308</v>
      </c>
      <c r="I250" s="367" t="s">
        <v>376</v>
      </c>
      <c r="J250" s="242" t="s">
        <v>376</v>
      </c>
    </row>
    <row r="251" spans="1:10" s="37" customFormat="1" ht="30" customHeight="1" thickBot="1">
      <c r="A251" s="40"/>
      <c r="B251" s="41"/>
      <c r="C251" s="41"/>
      <c r="D251" s="244" t="s">
        <v>771</v>
      </c>
      <c r="E251" s="244" t="s">
        <v>813</v>
      </c>
      <c r="F251" s="369" t="s">
        <v>771</v>
      </c>
      <c r="G251" s="373" t="s">
        <v>429</v>
      </c>
      <c r="H251" s="361" t="s">
        <v>817</v>
      </c>
      <c r="I251" s="369" t="s">
        <v>813</v>
      </c>
      <c r="J251" s="330" t="s">
        <v>418</v>
      </c>
    </row>
    <row r="252" spans="6:9" ht="13.5" thickTop="1">
      <c r="F252" s="268"/>
      <c r="G252" s="268"/>
      <c r="H252" s="268"/>
      <c r="I252" s="268"/>
    </row>
    <row r="253" spans="1:10" s="14" customFormat="1" ht="18">
      <c r="A253" s="13" t="s">
        <v>207</v>
      </c>
      <c r="B253" s="63"/>
      <c r="C253" s="18"/>
      <c r="D253" s="294"/>
      <c r="E253" s="294"/>
      <c r="F253" s="291"/>
      <c r="G253" s="291"/>
      <c r="H253" s="291"/>
      <c r="I253" s="291"/>
      <c r="J253" s="54"/>
    </row>
    <row r="254" spans="1:10" s="15" customFormat="1" ht="12.75" customHeight="1">
      <c r="A254" s="8" t="s">
        <v>54</v>
      </c>
      <c r="B254" s="8"/>
      <c r="C254" s="19"/>
      <c r="D254" s="297"/>
      <c r="E254" s="297"/>
      <c r="F254" s="292"/>
      <c r="G254" s="292"/>
      <c r="H254" s="292"/>
      <c r="I254" s="292"/>
      <c r="J254" s="25"/>
    </row>
    <row r="255" spans="1:10" ht="12.75">
      <c r="A255" s="4">
        <v>690</v>
      </c>
      <c r="B255" s="432">
        <v>1691000690</v>
      </c>
      <c r="C255" s="4" t="s">
        <v>155</v>
      </c>
      <c r="D255" s="271"/>
      <c r="E255" s="271"/>
      <c r="F255" s="202">
        <v>10</v>
      </c>
      <c r="G255" s="202">
        <v>30</v>
      </c>
      <c r="H255" s="226"/>
      <c r="I255" s="202">
        <v>10</v>
      </c>
      <c r="J255" s="155">
        <v>10</v>
      </c>
    </row>
    <row r="256" spans="1:10" s="15" customFormat="1" ht="12.75">
      <c r="A256" s="137" t="s">
        <v>13</v>
      </c>
      <c r="B256" s="135"/>
      <c r="C256" s="136"/>
      <c r="D256" s="298"/>
      <c r="E256" s="298"/>
      <c r="F256" s="136"/>
      <c r="G256" s="136"/>
      <c r="H256" s="299"/>
      <c r="I256" s="136"/>
      <c r="J256" s="157"/>
    </row>
    <row r="257" spans="1:10" ht="12.75">
      <c r="A257" s="4">
        <v>610</v>
      </c>
      <c r="B257" s="431" t="s">
        <v>634</v>
      </c>
      <c r="C257" s="4" t="s">
        <v>442</v>
      </c>
      <c r="D257" s="271"/>
      <c r="E257" s="271"/>
      <c r="F257" s="202">
        <v>30</v>
      </c>
      <c r="G257" s="202">
        <v>20</v>
      </c>
      <c r="H257" s="226">
        <v>23</v>
      </c>
      <c r="I257" s="202">
        <v>30</v>
      </c>
      <c r="J257" s="226">
        <v>45</v>
      </c>
    </row>
    <row r="258" spans="1:10" ht="12.75">
      <c r="A258" s="4">
        <v>610</v>
      </c>
      <c r="B258" s="431" t="s">
        <v>638</v>
      </c>
      <c r="C258" s="4" t="s">
        <v>443</v>
      </c>
      <c r="D258" s="271"/>
      <c r="E258" s="271"/>
      <c r="F258" s="226">
        <v>12</v>
      </c>
      <c r="G258" s="226">
        <v>11</v>
      </c>
      <c r="H258" s="226">
        <v>12</v>
      </c>
      <c r="I258" s="226">
        <v>12</v>
      </c>
      <c r="J258" s="226"/>
    </row>
    <row r="259" spans="1:10" ht="12.75">
      <c r="A259" s="4">
        <v>610</v>
      </c>
      <c r="B259" s="431" t="s">
        <v>639</v>
      </c>
      <c r="C259" s="4" t="s">
        <v>444</v>
      </c>
      <c r="D259" s="271"/>
      <c r="E259" s="271"/>
      <c r="F259" s="226">
        <v>15</v>
      </c>
      <c r="G259" s="226">
        <v>13</v>
      </c>
      <c r="H259" s="226">
        <v>19</v>
      </c>
      <c r="I259" s="226">
        <v>10</v>
      </c>
      <c r="J259" s="226"/>
    </row>
    <row r="260" spans="1:10" ht="12.75">
      <c r="A260" s="4">
        <v>610</v>
      </c>
      <c r="B260" s="431" t="s">
        <v>640</v>
      </c>
      <c r="C260" s="4" t="s">
        <v>541</v>
      </c>
      <c r="D260" s="271"/>
      <c r="E260" s="271"/>
      <c r="F260" s="226">
        <v>5</v>
      </c>
      <c r="G260" s="226"/>
      <c r="H260" s="226">
        <v>2</v>
      </c>
      <c r="I260" s="226">
        <v>5</v>
      </c>
      <c r="J260" s="226"/>
    </row>
    <row r="261" spans="1:10" ht="12.75">
      <c r="A261" s="4">
        <v>620</v>
      </c>
      <c r="B261" s="431" t="s">
        <v>635</v>
      </c>
      <c r="C261" s="4" t="s">
        <v>445</v>
      </c>
      <c r="D261" s="271"/>
      <c r="E261" s="271"/>
      <c r="F261" s="226">
        <v>3</v>
      </c>
      <c r="G261" s="226">
        <v>9</v>
      </c>
      <c r="H261" s="226"/>
      <c r="I261" s="226">
        <v>3</v>
      </c>
      <c r="J261" s="226"/>
    </row>
    <row r="262" spans="1:10" ht="12.75">
      <c r="A262" s="4">
        <v>640</v>
      </c>
      <c r="B262" s="431" t="s">
        <v>636</v>
      </c>
      <c r="C262" s="4" t="s">
        <v>446</v>
      </c>
      <c r="D262" s="271"/>
      <c r="E262" s="271"/>
      <c r="F262" s="226">
        <v>1</v>
      </c>
      <c r="G262" s="226"/>
      <c r="H262" s="226"/>
      <c r="I262" s="226">
        <v>1</v>
      </c>
      <c r="J262" s="226"/>
    </row>
    <row r="263" spans="1:10" ht="12.75">
      <c r="A263" s="4">
        <v>690</v>
      </c>
      <c r="B263" s="431" t="s">
        <v>637</v>
      </c>
      <c r="C263" s="4" t="s">
        <v>448</v>
      </c>
      <c r="D263" s="271"/>
      <c r="E263" s="271"/>
      <c r="F263" s="226">
        <v>5</v>
      </c>
      <c r="G263" s="226"/>
      <c r="H263" s="226">
        <v>5</v>
      </c>
      <c r="I263" s="226">
        <v>5</v>
      </c>
      <c r="J263" s="226"/>
    </row>
    <row r="264" spans="1:10" ht="12.75">
      <c r="A264" s="4">
        <v>620</v>
      </c>
      <c r="B264" s="431" t="s">
        <v>641</v>
      </c>
      <c r="C264" s="4" t="s">
        <v>447</v>
      </c>
      <c r="D264" s="271"/>
      <c r="E264" s="271"/>
      <c r="F264" s="226">
        <v>15</v>
      </c>
      <c r="G264" s="226">
        <v>400</v>
      </c>
      <c r="H264" s="226">
        <v>104</v>
      </c>
      <c r="I264" s="226">
        <v>15</v>
      </c>
      <c r="J264" s="226">
        <v>22</v>
      </c>
    </row>
    <row r="265" spans="1:10" s="2" customFormat="1" ht="12.75">
      <c r="A265" s="7"/>
      <c r="B265" s="58"/>
      <c r="C265" s="7" t="s">
        <v>157</v>
      </c>
      <c r="D265" s="272"/>
      <c r="E265" s="272"/>
      <c r="F265" s="226"/>
      <c r="G265" s="7"/>
      <c r="H265" s="273"/>
      <c r="I265" s="226"/>
      <c r="J265" s="156"/>
    </row>
    <row r="266" spans="1:10" ht="12.75">
      <c r="A266" s="4"/>
      <c r="B266" s="57"/>
      <c r="C266" s="4" t="s">
        <v>14</v>
      </c>
      <c r="D266" s="271"/>
      <c r="E266" s="271"/>
      <c r="F266" s="226">
        <f>SUM(F255)</f>
        <v>10</v>
      </c>
      <c r="G266" s="226">
        <f>SUM(G255)</f>
        <v>30</v>
      </c>
      <c r="H266" s="226"/>
      <c r="I266" s="226">
        <f>SUM(I255)</f>
        <v>10</v>
      </c>
      <c r="J266" s="226">
        <f>SUM(J255)</f>
        <v>10</v>
      </c>
    </row>
    <row r="267" spans="1:10" ht="12.75">
      <c r="A267" s="4"/>
      <c r="B267" s="57"/>
      <c r="C267" s="4" t="s">
        <v>15</v>
      </c>
      <c r="D267" s="271"/>
      <c r="E267" s="271"/>
      <c r="F267" s="226">
        <f>SUM(F257:F264)</f>
        <v>86</v>
      </c>
      <c r="G267" s="226">
        <f>SUM(G257:G264)</f>
        <v>453</v>
      </c>
      <c r="H267" s="226"/>
      <c r="I267" s="226">
        <f>SUM(I257:I264)</f>
        <v>81</v>
      </c>
      <c r="J267" s="226">
        <f>SUM(J257:J264)</f>
        <v>67</v>
      </c>
    </row>
    <row r="268" spans="1:10" ht="12.75" customHeight="1">
      <c r="A268" s="4"/>
      <c r="B268" s="57"/>
      <c r="C268" s="4" t="s">
        <v>310</v>
      </c>
      <c r="D268" s="271"/>
      <c r="E268" s="271"/>
      <c r="F268" s="274">
        <f>SUM(F266-F267)</f>
        <v>-76</v>
      </c>
      <c r="G268" s="274">
        <f>SUM(G266-G267)</f>
        <v>-423</v>
      </c>
      <c r="H268" s="274">
        <f>SUM(H266-H267)</f>
        <v>0</v>
      </c>
      <c r="I268" s="274">
        <f>SUM(I266-I267)</f>
        <v>-71</v>
      </c>
      <c r="J268" s="274">
        <f>SUM(J266-J267)</f>
        <v>-57</v>
      </c>
    </row>
    <row r="269" spans="1:9" ht="12.75" customHeight="1">
      <c r="A269" s="17"/>
      <c r="B269" s="59"/>
      <c r="C269" s="17"/>
      <c r="D269" s="275"/>
      <c r="E269" s="275"/>
      <c r="F269" s="276"/>
      <c r="G269" s="276"/>
      <c r="H269" s="276"/>
      <c r="I269" s="276"/>
    </row>
    <row r="270" spans="1:9" ht="12.75" customHeight="1">
      <c r="A270" s="17"/>
      <c r="B270" s="59"/>
      <c r="C270" s="17"/>
      <c r="D270" s="275"/>
      <c r="E270" s="275"/>
      <c r="F270" s="168"/>
      <c r="G270" s="168"/>
      <c r="H270" s="168"/>
      <c r="I270" s="168"/>
    </row>
    <row r="271" spans="1:10" s="14" customFormat="1" ht="18">
      <c r="A271" s="13" t="s">
        <v>161</v>
      </c>
      <c r="B271" s="63"/>
      <c r="C271" s="18"/>
      <c r="D271" s="294"/>
      <c r="E271" s="294"/>
      <c r="F271" s="291"/>
      <c r="G271" s="291"/>
      <c r="H271" s="291"/>
      <c r="I271" s="291"/>
      <c r="J271" s="54"/>
    </row>
    <row r="272" spans="1:10" s="15" customFormat="1" ht="12.75">
      <c r="A272" s="300" t="s">
        <v>13</v>
      </c>
      <c r="B272" s="64"/>
      <c r="D272" s="289"/>
      <c r="E272" s="289"/>
      <c r="F272" s="292"/>
      <c r="G272" s="292"/>
      <c r="H272" s="292"/>
      <c r="I272" s="292"/>
      <c r="J272" s="25"/>
    </row>
    <row r="273" spans="1:12" ht="12.75">
      <c r="A273" s="4">
        <v>691</v>
      </c>
      <c r="B273" s="431" t="s">
        <v>642</v>
      </c>
      <c r="C273" s="4" t="s">
        <v>162</v>
      </c>
      <c r="D273" s="271"/>
      <c r="E273" s="271"/>
      <c r="F273" s="410"/>
      <c r="G273" s="226">
        <v>780</v>
      </c>
      <c r="H273" s="226">
        <v>236</v>
      </c>
      <c r="I273" s="410"/>
      <c r="J273" s="226"/>
      <c r="L273" s="144"/>
    </row>
    <row r="274" spans="1:12" ht="12.75">
      <c r="A274" s="4">
        <v>692</v>
      </c>
      <c r="B274" s="431" t="s">
        <v>643</v>
      </c>
      <c r="C274" s="4" t="s">
        <v>163</v>
      </c>
      <c r="D274" s="271"/>
      <c r="E274" s="271"/>
      <c r="F274" s="410"/>
      <c r="G274" s="226">
        <v>401</v>
      </c>
      <c r="H274" s="226">
        <v>15</v>
      </c>
      <c r="I274" s="410"/>
      <c r="J274" s="226"/>
      <c r="L274" s="144"/>
    </row>
    <row r="275" spans="1:12" ht="12.75">
      <c r="A275" s="4">
        <v>693</v>
      </c>
      <c r="B275" s="431" t="s">
        <v>644</v>
      </c>
      <c r="C275" s="4" t="s">
        <v>164</v>
      </c>
      <c r="D275" s="271"/>
      <c r="E275" s="271"/>
      <c r="F275" s="410"/>
      <c r="G275" s="226">
        <v>303</v>
      </c>
      <c r="H275" s="226">
        <v>48</v>
      </c>
      <c r="I275" s="410"/>
      <c r="J275" s="226"/>
      <c r="L275" s="144"/>
    </row>
    <row r="276" spans="1:10" ht="12.75">
      <c r="A276" s="4">
        <v>691</v>
      </c>
      <c r="B276" s="431" t="s">
        <v>646</v>
      </c>
      <c r="C276" s="4" t="s">
        <v>165</v>
      </c>
      <c r="D276" s="271"/>
      <c r="E276" s="271"/>
      <c r="F276" s="410">
        <v>236</v>
      </c>
      <c r="G276" s="226">
        <v>236</v>
      </c>
      <c r="H276" s="226"/>
      <c r="I276" s="410">
        <v>117</v>
      </c>
      <c r="J276" s="226"/>
    </row>
    <row r="277" spans="1:10" ht="12.75">
      <c r="A277" s="4">
        <v>692</v>
      </c>
      <c r="B277" s="431" t="s">
        <v>645</v>
      </c>
      <c r="C277" s="4" t="s">
        <v>166</v>
      </c>
      <c r="D277" s="271"/>
      <c r="E277" s="271"/>
      <c r="F277" s="410">
        <v>15</v>
      </c>
      <c r="G277" s="226">
        <v>73</v>
      </c>
      <c r="H277" s="226"/>
      <c r="I277" s="410">
        <v>2</v>
      </c>
      <c r="J277" s="226"/>
    </row>
    <row r="278" spans="1:10" ht="12.75">
      <c r="A278" s="4">
        <v>693</v>
      </c>
      <c r="B278" s="431" t="s">
        <v>647</v>
      </c>
      <c r="C278" s="4" t="s">
        <v>167</v>
      </c>
      <c r="D278" s="271"/>
      <c r="E278" s="271"/>
      <c r="F278" s="410">
        <v>52</v>
      </c>
      <c r="G278" s="226">
        <v>53</v>
      </c>
      <c r="H278" s="226"/>
      <c r="I278" s="410">
        <v>25</v>
      </c>
      <c r="J278" s="226"/>
    </row>
    <row r="279" spans="1:10" s="2" customFormat="1" ht="12.75">
      <c r="A279" s="7"/>
      <c r="B279" s="58"/>
      <c r="C279" s="7" t="s">
        <v>168</v>
      </c>
      <c r="D279" s="272"/>
      <c r="E279" s="272"/>
      <c r="F279" s="226"/>
      <c r="G279" s="162"/>
      <c r="H279" s="273"/>
      <c r="I279" s="226"/>
      <c r="J279" s="7"/>
    </row>
    <row r="280" spans="1:10" ht="12.75">
      <c r="A280" s="4"/>
      <c r="B280" s="57"/>
      <c r="C280" s="4" t="s">
        <v>14</v>
      </c>
      <c r="D280" s="271"/>
      <c r="E280" s="271"/>
      <c r="F280" s="226"/>
      <c r="G280" s="281"/>
      <c r="H280" s="281"/>
      <c r="I280" s="226"/>
      <c r="J280" s="4"/>
    </row>
    <row r="281" spans="1:10" ht="12.75">
      <c r="A281" s="4"/>
      <c r="B281" s="57"/>
      <c r="C281" s="4" t="s">
        <v>15</v>
      </c>
      <c r="D281" s="271"/>
      <c r="E281" s="271"/>
      <c r="F281" s="226">
        <f>SUM(F273:F278)</f>
        <v>303</v>
      </c>
      <c r="G281" s="226">
        <f>SUM(G273:G278)</f>
        <v>1846</v>
      </c>
      <c r="H281" s="226">
        <f>SUM(H273:H278)</f>
        <v>299</v>
      </c>
      <c r="I281" s="226">
        <f>SUM(I273:I278)</f>
        <v>144</v>
      </c>
      <c r="J281" s="226">
        <f>SUM(J273:J278)</f>
        <v>0</v>
      </c>
    </row>
    <row r="282" spans="1:10" ht="12.75" customHeight="1">
      <c r="A282" s="4"/>
      <c r="B282" s="57"/>
      <c r="C282" s="4" t="s">
        <v>310</v>
      </c>
      <c r="D282" s="271"/>
      <c r="E282" s="271"/>
      <c r="F282" s="274">
        <f>SUM(F280-F281)</f>
        <v>-303</v>
      </c>
      <c r="G282" s="274">
        <f>SUM(G280-G281)</f>
        <v>-1846</v>
      </c>
      <c r="H282" s="274">
        <f>SUM(H280-H281)</f>
        <v>-299</v>
      </c>
      <c r="I282" s="274">
        <f>SUM(I280-I281)</f>
        <v>-144</v>
      </c>
      <c r="J282" s="274">
        <f>SUM(J280-J281)</f>
        <v>0</v>
      </c>
    </row>
    <row r="283" spans="1:9" ht="12.75" customHeight="1">
      <c r="A283" s="68"/>
      <c r="B283" s="67"/>
      <c r="C283" s="68"/>
      <c r="D283" s="301"/>
      <c r="E283" s="301"/>
      <c r="F283" s="276"/>
      <c r="G283" s="276"/>
      <c r="H283" s="276"/>
      <c r="I283" s="276"/>
    </row>
    <row r="284" spans="1:9" ht="12.75" customHeight="1">
      <c r="A284" s="17"/>
      <c r="B284" s="59"/>
      <c r="C284" s="17"/>
      <c r="D284" s="275"/>
      <c r="E284" s="275"/>
      <c r="F284" s="168"/>
      <c r="G284" s="168"/>
      <c r="H284" s="168"/>
      <c r="I284" s="168"/>
    </row>
    <row r="285" spans="1:10" s="75" customFormat="1" ht="15" customHeight="1">
      <c r="A285" s="141" t="s">
        <v>49</v>
      </c>
      <c r="B285" s="71"/>
      <c r="C285" s="72"/>
      <c r="D285" s="302">
        <f>SUM(D142,D218)</f>
        <v>15.25</v>
      </c>
      <c r="E285" s="302">
        <f>SUM(E142,E218)</f>
        <v>15.25</v>
      </c>
      <c r="F285" s="303"/>
      <c r="G285" s="303"/>
      <c r="H285" s="303"/>
      <c r="I285" s="303"/>
      <c r="J285" s="72"/>
    </row>
    <row r="286" spans="1:10" ht="12.75">
      <c r="A286" s="4"/>
      <c r="B286" s="57"/>
      <c r="C286" s="4" t="s">
        <v>14</v>
      </c>
      <c r="D286" s="271"/>
      <c r="E286" s="271"/>
      <c r="F286" s="226">
        <f>SUM(F266)</f>
        <v>10</v>
      </c>
      <c r="G286" s="226">
        <f>SUM(G266)</f>
        <v>30</v>
      </c>
      <c r="H286" s="226">
        <f>SUM(H266)</f>
        <v>0</v>
      </c>
      <c r="I286" s="226">
        <f>SUM(I266)</f>
        <v>10</v>
      </c>
      <c r="J286" s="226">
        <f>SUM(J266)</f>
        <v>10</v>
      </c>
    </row>
    <row r="287" spans="1:10" ht="12.75">
      <c r="A287" s="4"/>
      <c r="B287" s="57"/>
      <c r="C287" s="4" t="s">
        <v>15</v>
      </c>
      <c r="D287" s="271"/>
      <c r="E287" s="271"/>
      <c r="F287" s="226">
        <f>SUM(F144,F220,F267,F281)</f>
        <v>5981</v>
      </c>
      <c r="G287" s="226">
        <f>SUM(G144,G220,G267,G281)</f>
        <v>6123</v>
      </c>
      <c r="H287" s="226">
        <f>SUM(H144,H220,H267,H281)</f>
        <v>5292</v>
      </c>
      <c r="I287" s="226">
        <f>SUM(I144,I220,I267,I281)</f>
        <v>6058</v>
      </c>
      <c r="J287" s="226">
        <f>SUM(J144,J220,J267,J281)</f>
        <v>2416</v>
      </c>
    </row>
    <row r="288" spans="1:10" ht="12.75" customHeight="1">
      <c r="A288" s="4"/>
      <c r="B288" s="57"/>
      <c r="C288" s="4" t="s">
        <v>310</v>
      </c>
      <c r="D288" s="271"/>
      <c r="E288" s="271"/>
      <c r="F288" s="274">
        <f>SUM(F286-F287)</f>
        <v>-5971</v>
      </c>
      <c r="G288" s="274">
        <f>SUM(G286-G287)</f>
        <v>-6093</v>
      </c>
      <c r="H288" s="274">
        <f>SUM(H286-H287)</f>
        <v>-5292</v>
      </c>
      <c r="I288" s="274">
        <f>SUM(I286-I287)</f>
        <v>-6048</v>
      </c>
      <c r="J288" s="274">
        <f>SUM(J286-J287)</f>
        <v>-2406</v>
      </c>
    </row>
    <row r="297" spans="6:9" ht="12.75">
      <c r="F297" s="168"/>
      <c r="G297" s="168"/>
      <c r="H297" s="168"/>
      <c r="I297" s="168"/>
    </row>
    <row r="298" spans="6:9" ht="12.75">
      <c r="F298" s="168"/>
      <c r="G298" s="168"/>
      <c r="H298" s="168"/>
      <c r="I298" s="168"/>
    </row>
    <row r="299" spans="6:9" ht="12.75">
      <c r="F299" s="168"/>
      <c r="G299" s="168"/>
      <c r="H299" s="168"/>
      <c r="I299" s="168"/>
    </row>
    <row r="300" spans="6:9" ht="12.75">
      <c r="F300" s="168"/>
      <c r="G300" s="168"/>
      <c r="H300" s="168"/>
      <c r="I300" s="168"/>
    </row>
    <row r="301" spans="6:9" ht="12.75">
      <c r="F301" s="168"/>
      <c r="G301" s="168"/>
      <c r="H301" s="168"/>
      <c r="I301" s="168"/>
    </row>
    <row r="302" spans="6:9" ht="12.75">
      <c r="F302" s="168"/>
      <c r="G302" s="168"/>
      <c r="H302" s="168"/>
      <c r="I302" s="168"/>
    </row>
    <row r="303" spans="6:9" ht="12.75">
      <c r="F303" s="168"/>
      <c r="G303" s="168"/>
      <c r="H303" s="168"/>
      <c r="I303" s="168"/>
    </row>
    <row r="304" spans="6:9" ht="12.75">
      <c r="F304" s="168"/>
      <c r="G304" s="168"/>
      <c r="H304" s="168"/>
      <c r="I304" s="168"/>
    </row>
    <row r="305" spans="6:9" ht="12.75">
      <c r="F305" s="168"/>
      <c r="G305" s="168"/>
      <c r="H305" s="168"/>
      <c r="I305" s="168"/>
    </row>
    <row r="306" spans="6:9" ht="12.75">
      <c r="F306" s="168"/>
      <c r="G306" s="168"/>
      <c r="H306" s="168"/>
      <c r="I306" s="168"/>
    </row>
    <row r="307" spans="6:9" ht="12.75">
      <c r="F307" s="168"/>
      <c r="G307" s="168"/>
      <c r="H307" s="168"/>
      <c r="I307" s="168"/>
    </row>
    <row r="308" spans="6:9" ht="12.75">
      <c r="F308" s="168"/>
      <c r="G308" s="168"/>
      <c r="H308" s="168"/>
      <c r="I308" s="168"/>
    </row>
    <row r="309" spans="6:9" ht="12.75">
      <c r="F309" s="168"/>
      <c r="G309" s="168"/>
      <c r="H309" s="168"/>
      <c r="I309" s="168"/>
    </row>
    <row r="310" spans="6:9" ht="12.75">
      <c r="F310" s="168"/>
      <c r="G310" s="168"/>
      <c r="H310" s="168"/>
      <c r="I310" s="168"/>
    </row>
    <row r="311" spans="6:9" ht="12.75">
      <c r="F311" s="168"/>
      <c r="G311" s="168"/>
      <c r="H311" s="168"/>
      <c r="I311" s="168"/>
    </row>
    <row r="312" spans="6:9" ht="12.75">
      <c r="F312" s="168"/>
      <c r="G312" s="168"/>
      <c r="H312" s="168"/>
      <c r="I312" s="168"/>
    </row>
    <row r="313" spans="6:9" ht="12.75">
      <c r="F313" s="168"/>
      <c r="G313" s="168"/>
      <c r="H313" s="168"/>
      <c r="I313" s="168"/>
    </row>
    <row r="314" spans="6:9" ht="12.75">
      <c r="F314" s="168"/>
      <c r="G314" s="168"/>
      <c r="H314" s="168"/>
      <c r="I314" s="168"/>
    </row>
    <row r="315" spans="6:9" ht="12.75">
      <c r="F315" s="168"/>
      <c r="G315" s="168"/>
      <c r="H315" s="168"/>
      <c r="I315" s="168"/>
    </row>
    <row r="316" spans="6:9" ht="12.75">
      <c r="F316" s="168"/>
      <c r="G316" s="168"/>
      <c r="H316" s="168"/>
      <c r="I316" s="168"/>
    </row>
    <row r="317" spans="6:9" ht="12.75">
      <c r="F317" s="168"/>
      <c r="G317" s="168"/>
      <c r="H317" s="168"/>
      <c r="I317" s="168"/>
    </row>
    <row r="318" spans="6:9" ht="12.75">
      <c r="F318" s="168"/>
      <c r="G318" s="168"/>
      <c r="H318" s="168"/>
      <c r="I318" s="168"/>
    </row>
    <row r="319" spans="6:9" ht="12.75">
      <c r="F319" s="168"/>
      <c r="G319" s="168"/>
      <c r="H319" s="168"/>
      <c r="I319" s="168"/>
    </row>
    <row r="320" spans="6:9" ht="12.75">
      <c r="F320" s="168"/>
      <c r="G320" s="168"/>
      <c r="H320" s="168"/>
      <c r="I320" s="168"/>
    </row>
    <row r="321" spans="6:9" ht="12.75">
      <c r="F321" s="168"/>
      <c r="G321" s="168"/>
      <c r="H321" s="168"/>
      <c r="I321" s="168"/>
    </row>
    <row r="322" spans="6:9" ht="12.75">
      <c r="F322" s="168"/>
      <c r="G322" s="168"/>
      <c r="H322" s="168"/>
      <c r="I322" s="168"/>
    </row>
    <row r="323" spans="6:9" ht="12.75">
      <c r="F323" s="168"/>
      <c r="G323" s="168"/>
      <c r="H323" s="168"/>
      <c r="I323" s="168"/>
    </row>
    <row r="324" spans="6:9" ht="12.75">
      <c r="F324" s="168"/>
      <c r="G324" s="168"/>
      <c r="H324" s="168"/>
      <c r="I324" s="168"/>
    </row>
    <row r="325" spans="6:9" ht="12.75">
      <c r="F325" s="168"/>
      <c r="G325" s="168"/>
      <c r="H325" s="168"/>
      <c r="I325" s="168"/>
    </row>
    <row r="326" spans="6:9" ht="12.75">
      <c r="F326" s="168"/>
      <c r="G326" s="168"/>
      <c r="H326" s="168"/>
      <c r="I326" s="168"/>
    </row>
    <row r="327" spans="6:9" ht="12.75">
      <c r="F327" s="168"/>
      <c r="G327" s="168"/>
      <c r="H327" s="168"/>
      <c r="I327" s="168"/>
    </row>
    <row r="328" spans="6:9" ht="12.75">
      <c r="F328" s="168"/>
      <c r="G328" s="168"/>
      <c r="H328" s="168"/>
      <c r="I328" s="168"/>
    </row>
    <row r="329" spans="6:9" ht="12.75">
      <c r="F329" s="168"/>
      <c r="G329" s="168"/>
      <c r="H329" s="168"/>
      <c r="I329" s="168"/>
    </row>
    <row r="330" spans="6:9" ht="12.75">
      <c r="F330" s="168"/>
      <c r="G330" s="168"/>
      <c r="H330" s="168"/>
      <c r="I330" s="168"/>
    </row>
    <row r="331" spans="6:9" ht="12.75">
      <c r="F331" s="168"/>
      <c r="G331" s="168"/>
      <c r="H331" s="168"/>
      <c r="I331" s="168"/>
    </row>
    <row r="332" spans="6:9" ht="12.75">
      <c r="F332" s="168"/>
      <c r="G332" s="168"/>
      <c r="H332" s="168"/>
      <c r="I332" s="168"/>
    </row>
    <row r="333" spans="6:9" ht="12.75">
      <c r="F333" s="168"/>
      <c r="G333" s="168"/>
      <c r="H333" s="168"/>
      <c r="I333" s="168"/>
    </row>
    <row r="334" spans="6:9" ht="12.75">
      <c r="F334" s="168"/>
      <c r="G334" s="168"/>
      <c r="H334" s="168"/>
      <c r="I334" s="168"/>
    </row>
    <row r="335" spans="6:9" ht="12.75">
      <c r="F335" s="168"/>
      <c r="G335" s="168"/>
      <c r="H335" s="168"/>
      <c r="I335" s="168"/>
    </row>
    <row r="336" spans="6:9" ht="12.75">
      <c r="F336" s="168"/>
      <c r="G336" s="168"/>
      <c r="H336" s="168"/>
      <c r="I336" s="168"/>
    </row>
    <row r="337" spans="6:9" ht="12.75">
      <c r="F337" s="168"/>
      <c r="G337" s="168"/>
      <c r="H337" s="168"/>
      <c r="I337" s="168"/>
    </row>
    <row r="338" spans="6:9" ht="12.75">
      <c r="F338" s="168"/>
      <c r="G338" s="168"/>
      <c r="H338" s="168"/>
      <c r="I338" s="168"/>
    </row>
    <row r="339" spans="6:9" ht="12.75">
      <c r="F339" s="168"/>
      <c r="G339" s="168"/>
      <c r="H339" s="168"/>
      <c r="I339" s="168"/>
    </row>
    <row r="340" spans="6:9" ht="12.75">
      <c r="F340" s="168"/>
      <c r="G340" s="168"/>
      <c r="H340" s="168"/>
      <c r="I340" s="168"/>
    </row>
    <row r="341" spans="6:9" ht="12.75">
      <c r="F341" s="168"/>
      <c r="G341" s="168"/>
      <c r="H341" s="168"/>
      <c r="I341" s="168"/>
    </row>
    <row r="342" spans="6:9" ht="12.75">
      <c r="F342" s="168"/>
      <c r="G342" s="168"/>
      <c r="H342" s="168"/>
      <c r="I342" s="168"/>
    </row>
    <row r="343" spans="6:9" ht="12.75">
      <c r="F343" s="168"/>
      <c r="G343" s="168"/>
      <c r="H343" s="168"/>
      <c r="I343" s="168"/>
    </row>
    <row r="344" spans="6:9" ht="12.75">
      <c r="F344" s="168"/>
      <c r="G344" s="168"/>
      <c r="H344" s="168"/>
      <c r="I344" s="168"/>
    </row>
    <row r="345" spans="6:9" ht="12.75">
      <c r="F345" s="168"/>
      <c r="G345" s="168"/>
      <c r="H345" s="168"/>
      <c r="I345" s="168"/>
    </row>
    <row r="346" spans="6:9" ht="12.75">
      <c r="F346" s="168"/>
      <c r="G346" s="168"/>
      <c r="H346" s="168"/>
      <c r="I346" s="168"/>
    </row>
    <row r="347" spans="6:9" ht="12.75">
      <c r="F347" s="168"/>
      <c r="G347" s="168"/>
      <c r="H347" s="168"/>
      <c r="I347" s="168"/>
    </row>
    <row r="348" spans="6:9" ht="12.75">
      <c r="F348" s="168"/>
      <c r="G348" s="168"/>
      <c r="H348" s="168"/>
      <c r="I348" s="168"/>
    </row>
    <row r="349" spans="6:9" ht="12.75">
      <c r="F349" s="168"/>
      <c r="G349" s="168"/>
      <c r="H349" s="168"/>
      <c r="I349" s="168"/>
    </row>
    <row r="350" spans="6:9" ht="12.75">
      <c r="F350" s="168"/>
      <c r="G350" s="168"/>
      <c r="H350" s="168"/>
      <c r="I350" s="168"/>
    </row>
    <row r="351" spans="6:9" ht="12.75">
      <c r="F351" s="168"/>
      <c r="G351" s="168"/>
      <c r="H351" s="168"/>
      <c r="I351" s="168"/>
    </row>
    <row r="352" spans="6:9" ht="12.75">
      <c r="F352" s="168"/>
      <c r="G352" s="168"/>
      <c r="H352" s="168"/>
      <c r="I352" s="168"/>
    </row>
    <row r="353" spans="6:9" ht="12.75">
      <c r="F353" s="168"/>
      <c r="G353" s="168"/>
      <c r="H353" s="168"/>
      <c r="I353" s="168"/>
    </row>
    <row r="354" spans="6:9" ht="12.75">
      <c r="F354" s="168"/>
      <c r="G354" s="168"/>
      <c r="H354" s="168"/>
      <c r="I354" s="168"/>
    </row>
    <row r="355" spans="6:9" ht="12.75">
      <c r="F355" s="168"/>
      <c r="G355" s="168"/>
      <c r="H355" s="168"/>
      <c r="I355" s="168"/>
    </row>
    <row r="356" spans="6:9" ht="12.75">
      <c r="F356" s="168"/>
      <c r="G356" s="168"/>
      <c r="H356" s="168"/>
      <c r="I356" s="168"/>
    </row>
    <row r="357" spans="6:9" ht="12.75">
      <c r="F357" s="168"/>
      <c r="G357" s="168"/>
      <c r="H357" s="168"/>
      <c r="I357" s="168"/>
    </row>
    <row r="358" spans="6:9" ht="12.75">
      <c r="F358" s="168"/>
      <c r="G358" s="168"/>
      <c r="H358" s="168"/>
      <c r="I358" s="168"/>
    </row>
    <row r="359" spans="6:9" ht="12.75">
      <c r="F359" s="168"/>
      <c r="G359" s="168"/>
      <c r="H359" s="168"/>
      <c r="I359" s="168"/>
    </row>
    <row r="360" spans="6:9" ht="12.75">
      <c r="F360" s="168"/>
      <c r="G360" s="168"/>
      <c r="H360" s="168"/>
      <c r="I360" s="168"/>
    </row>
    <row r="361" spans="6:9" ht="12.75">
      <c r="F361" s="168"/>
      <c r="G361" s="168"/>
      <c r="H361" s="168"/>
      <c r="I361" s="168"/>
    </row>
    <row r="362" spans="6:9" ht="12.75">
      <c r="F362" s="168"/>
      <c r="G362" s="168"/>
      <c r="H362" s="168"/>
      <c r="I362" s="168"/>
    </row>
    <row r="363" spans="6:9" ht="12.75">
      <c r="F363" s="168"/>
      <c r="G363" s="168"/>
      <c r="H363" s="168"/>
      <c r="I363" s="168"/>
    </row>
    <row r="364" spans="6:9" ht="12.75">
      <c r="F364" s="168"/>
      <c r="G364" s="168"/>
      <c r="H364" s="168"/>
      <c r="I364" s="168"/>
    </row>
    <row r="365" spans="6:9" ht="12.75">
      <c r="F365" s="168"/>
      <c r="G365" s="168"/>
      <c r="H365" s="168"/>
      <c r="I365" s="168"/>
    </row>
    <row r="366" spans="6:9" ht="12.75">
      <c r="F366" s="168"/>
      <c r="G366" s="168"/>
      <c r="H366" s="168"/>
      <c r="I366" s="168"/>
    </row>
    <row r="367" spans="6:9" ht="12.75">
      <c r="F367" s="168"/>
      <c r="G367" s="168"/>
      <c r="H367" s="168"/>
      <c r="I367" s="168"/>
    </row>
    <row r="368" spans="6:9" ht="12.75">
      <c r="F368" s="168"/>
      <c r="G368" s="168"/>
      <c r="H368" s="168"/>
      <c r="I368" s="168"/>
    </row>
    <row r="369" spans="6:9" ht="12.75">
      <c r="F369" s="168"/>
      <c r="G369" s="168"/>
      <c r="H369" s="168"/>
      <c r="I369" s="168"/>
    </row>
    <row r="370" spans="6:9" ht="12.75">
      <c r="F370" s="168"/>
      <c r="G370" s="168"/>
      <c r="H370" s="168"/>
      <c r="I370" s="168"/>
    </row>
    <row r="371" spans="6:9" ht="12.75">
      <c r="F371" s="168"/>
      <c r="G371" s="168"/>
      <c r="H371" s="168"/>
      <c r="I371" s="168"/>
    </row>
    <row r="372" spans="6:9" ht="12.75">
      <c r="F372" s="168"/>
      <c r="G372" s="168"/>
      <c r="H372" s="168"/>
      <c r="I372" s="168"/>
    </row>
    <row r="373" spans="6:9" ht="12.75">
      <c r="F373" s="168"/>
      <c r="G373" s="168"/>
      <c r="H373" s="168"/>
      <c r="I373" s="168"/>
    </row>
    <row r="374" spans="6:9" ht="12.75">
      <c r="F374" s="168"/>
      <c r="G374" s="168"/>
      <c r="H374" s="168"/>
      <c r="I374" s="168"/>
    </row>
    <row r="375" spans="6:9" ht="12.75">
      <c r="F375" s="168"/>
      <c r="G375" s="168"/>
      <c r="H375" s="168"/>
      <c r="I375" s="168"/>
    </row>
    <row r="376" spans="6:9" ht="12.75">
      <c r="F376" s="168"/>
      <c r="G376" s="168"/>
      <c r="H376" s="168"/>
      <c r="I376" s="168"/>
    </row>
    <row r="377" spans="6:9" ht="12.75">
      <c r="F377" s="168"/>
      <c r="G377" s="168"/>
      <c r="H377" s="168"/>
      <c r="I377" s="168"/>
    </row>
    <row r="378" spans="6:9" ht="12.75">
      <c r="F378" s="168"/>
      <c r="G378" s="168"/>
      <c r="H378" s="168"/>
      <c r="I378" s="168"/>
    </row>
    <row r="379" spans="6:9" ht="12.75">
      <c r="F379" s="168"/>
      <c r="G379" s="168"/>
      <c r="H379" s="168"/>
      <c r="I379" s="168"/>
    </row>
    <row r="380" spans="6:9" ht="12.75">
      <c r="F380" s="168"/>
      <c r="G380" s="168"/>
      <c r="H380" s="168"/>
      <c r="I380" s="168"/>
    </row>
    <row r="381" spans="6:9" ht="12.75">
      <c r="F381" s="168"/>
      <c r="G381" s="168"/>
      <c r="H381" s="168"/>
      <c r="I381" s="168"/>
    </row>
    <row r="382" spans="6:9" ht="12.75">
      <c r="F382" s="168"/>
      <c r="G382" s="168"/>
      <c r="H382" s="168"/>
      <c r="I382" s="168"/>
    </row>
    <row r="383" spans="6:9" ht="12.75">
      <c r="F383" s="168"/>
      <c r="G383" s="168"/>
      <c r="H383" s="168"/>
      <c r="I383" s="168"/>
    </row>
    <row r="384" spans="6:9" ht="12.75">
      <c r="F384" s="168"/>
      <c r="G384" s="168"/>
      <c r="H384" s="168"/>
      <c r="I384" s="168"/>
    </row>
    <row r="385" spans="6:9" ht="12.75">
      <c r="F385" s="168"/>
      <c r="G385" s="168"/>
      <c r="H385" s="168"/>
      <c r="I385" s="168"/>
    </row>
    <row r="386" spans="6:9" ht="12.75">
      <c r="F386" s="168"/>
      <c r="G386" s="168"/>
      <c r="H386" s="168"/>
      <c r="I386" s="168"/>
    </row>
    <row r="387" spans="6:9" ht="12.75">
      <c r="F387" s="168"/>
      <c r="G387" s="168"/>
      <c r="H387" s="168"/>
      <c r="I387" s="168"/>
    </row>
    <row r="388" spans="6:9" ht="12.75">
      <c r="F388" s="168"/>
      <c r="G388" s="168"/>
      <c r="H388" s="168"/>
      <c r="I388" s="168"/>
    </row>
    <row r="389" spans="6:9" ht="12.75">
      <c r="F389" s="168"/>
      <c r="G389" s="168"/>
      <c r="H389" s="168"/>
      <c r="I389" s="168"/>
    </row>
    <row r="390" spans="6:9" ht="12.75">
      <c r="F390" s="168"/>
      <c r="G390" s="168"/>
      <c r="H390" s="168"/>
      <c r="I390" s="168"/>
    </row>
    <row r="391" spans="6:9" ht="12.75">
      <c r="F391" s="168"/>
      <c r="G391" s="168"/>
      <c r="H391" s="168"/>
      <c r="I391" s="168"/>
    </row>
    <row r="392" spans="6:9" ht="12.75">
      <c r="F392" s="168"/>
      <c r="G392" s="168"/>
      <c r="H392" s="168"/>
      <c r="I392" s="168"/>
    </row>
    <row r="393" spans="6:9" ht="12.75">
      <c r="F393" s="168"/>
      <c r="G393" s="168"/>
      <c r="H393" s="168"/>
      <c r="I393" s="168"/>
    </row>
    <row r="394" spans="6:9" ht="12.75">
      <c r="F394" s="168"/>
      <c r="G394" s="168"/>
      <c r="H394" s="168"/>
      <c r="I394" s="168"/>
    </row>
    <row r="395" spans="6:9" ht="12.75">
      <c r="F395" s="168"/>
      <c r="G395" s="168"/>
      <c r="H395" s="168"/>
      <c r="I395" s="168"/>
    </row>
    <row r="396" spans="6:9" ht="12.75">
      <c r="F396" s="168"/>
      <c r="G396" s="168"/>
      <c r="H396" s="168"/>
      <c r="I396" s="168"/>
    </row>
    <row r="397" spans="6:9" ht="12.75">
      <c r="F397" s="168"/>
      <c r="G397" s="168"/>
      <c r="H397" s="168"/>
      <c r="I397" s="168"/>
    </row>
    <row r="398" spans="6:9" ht="12.75">
      <c r="F398" s="168"/>
      <c r="G398" s="168"/>
      <c r="H398" s="168"/>
      <c r="I398" s="168"/>
    </row>
    <row r="399" spans="6:9" ht="12.75">
      <c r="F399" s="168"/>
      <c r="G399" s="168"/>
      <c r="H399" s="168"/>
      <c r="I399" s="168"/>
    </row>
    <row r="400" spans="6:9" ht="12.75">
      <c r="F400" s="168"/>
      <c r="G400" s="168"/>
      <c r="H400" s="168"/>
      <c r="I400" s="168"/>
    </row>
    <row r="401" spans="6:9" ht="12.75">
      <c r="F401" s="168"/>
      <c r="G401" s="168"/>
      <c r="H401" s="168"/>
      <c r="I401" s="168"/>
    </row>
    <row r="402" spans="6:9" ht="12.75">
      <c r="F402" s="168"/>
      <c r="G402" s="168"/>
      <c r="H402" s="168"/>
      <c r="I402" s="168"/>
    </row>
    <row r="403" spans="6:9" ht="12.75">
      <c r="F403" s="168"/>
      <c r="G403" s="168"/>
      <c r="H403" s="168"/>
      <c r="I403" s="168"/>
    </row>
    <row r="404" spans="6:9" ht="12.75">
      <c r="F404" s="168"/>
      <c r="G404" s="168"/>
      <c r="H404" s="168"/>
      <c r="I404" s="168"/>
    </row>
    <row r="405" spans="6:9" ht="12.75">
      <c r="F405" s="168"/>
      <c r="G405" s="168"/>
      <c r="H405" s="168"/>
      <c r="I405" s="168"/>
    </row>
    <row r="406" spans="6:9" ht="12.75">
      <c r="F406" s="168"/>
      <c r="G406" s="168"/>
      <c r="H406" s="168"/>
      <c r="I406" s="168"/>
    </row>
    <row r="407" spans="6:9" ht="12.75">
      <c r="F407" s="168"/>
      <c r="G407" s="168"/>
      <c r="H407" s="168"/>
      <c r="I407" s="168"/>
    </row>
    <row r="408" spans="6:9" ht="12.75">
      <c r="F408" s="168"/>
      <c r="G408" s="168"/>
      <c r="H408" s="168"/>
      <c r="I408" s="168"/>
    </row>
    <row r="409" spans="6:9" ht="12.75">
      <c r="F409" s="168"/>
      <c r="G409" s="168"/>
      <c r="H409" s="168"/>
      <c r="I409" s="168"/>
    </row>
    <row r="410" spans="6:9" ht="12.75">
      <c r="F410" s="168"/>
      <c r="G410" s="168"/>
      <c r="H410" s="168"/>
      <c r="I410" s="168"/>
    </row>
    <row r="411" spans="6:9" ht="12.75">
      <c r="F411" s="168"/>
      <c r="G411" s="168"/>
      <c r="H411" s="168"/>
      <c r="I411" s="168"/>
    </row>
    <row r="412" spans="6:9" ht="12.75">
      <c r="F412" s="168"/>
      <c r="G412" s="168"/>
      <c r="H412" s="168"/>
      <c r="I412" s="168"/>
    </row>
    <row r="413" spans="6:9" ht="12.75">
      <c r="F413" s="168"/>
      <c r="G413" s="168"/>
      <c r="H413" s="168"/>
      <c r="I413" s="168"/>
    </row>
    <row r="414" spans="6:9" ht="12.75">
      <c r="F414" s="168"/>
      <c r="G414" s="168"/>
      <c r="H414" s="168"/>
      <c r="I414" s="168"/>
    </row>
    <row r="415" spans="6:9" ht="12.75">
      <c r="F415" s="168"/>
      <c r="G415" s="168"/>
      <c r="H415" s="168"/>
      <c r="I415" s="168"/>
    </row>
    <row r="416" spans="6:9" ht="12.75">
      <c r="F416" s="168"/>
      <c r="G416" s="168"/>
      <c r="H416" s="168"/>
      <c r="I416" s="168"/>
    </row>
    <row r="417" spans="6:9" ht="12.75">
      <c r="F417" s="168"/>
      <c r="G417" s="168"/>
      <c r="H417" s="168"/>
      <c r="I417" s="168"/>
    </row>
    <row r="418" spans="6:9" ht="12.75">
      <c r="F418" s="168"/>
      <c r="G418" s="168"/>
      <c r="H418" s="168"/>
      <c r="I418" s="168"/>
    </row>
    <row r="419" spans="6:9" ht="12.75">
      <c r="F419" s="168"/>
      <c r="G419" s="168"/>
      <c r="H419" s="168"/>
      <c r="I419" s="168"/>
    </row>
    <row r="420" spans="6:9" ht="12.75">
      <c r="F420" s="168"/>
      <c r="G420" s="168"/>
      <c r="H420" s="168"/>
      <c r="I420" s="168"/>
    </row>
    <row r="421" spans="6:9" ht="12.75">
      <c r="F421" s="168"/>
      <c r="G421" s="168"/>
      <c r="H421" s="168"/>
      <c r="I421" s="168"/>
    </row>
    <row r="422" spans="6:9" ht="12.75">
      <c r="F422" s="168"/>
      <c r="G422" s="168"/>
      <c r="H422" s="168"/>
      <c r="I422" s="168"/>
    </row>
    <row r="423" spans="6:9" ht="12.75">
      <c r="F423" s="168"/>
      <c r="G423" s="168"/>
      <c r="H423" s="168"/>
      <c r="I423" s="168"/>
    </row>
    <row r="424" spans="6:9" ht="12.75">
      <c r="F424" s="168"/>
      <c r="G424" s="168"/>
      <c r="H424" s="168"/>
      <c r="I424" s="168"/>
    </row>
    <row r="425" spans="6:9" ht="12.75">
      <c r="F425" s="168"/>
      <c r="G425" s="168"/>
      <c r="H425" s="168"/>
      <c r="I425" s="168"/>
    </row>
    <row r="426" spans="6:9" ht="12.75">
      <c r="F426" s="168"/>
      <c r="G426" s="168"/>
      <c r="H426" s="168"/>
      <c r="I426" s="168"/>
    </row>
    <row r="427" spans="6:9" ht="12.75">
      <c r="F427" s="168"/>
      <c r="G427" s="168"/>
      <c r="H427" s="168"/>
      <c r="I427" s="168"/>
    </row>
    <row r="428" spans="6:9" ht="12.75">
      <c r="F428" s="168"/>
      <c r="G428" s="168"/>
      <c r="H428" s="168"/>
      <c r="I428" s="168"/>
    </row>
    <row r="429" spans="6:9" ht="12.75">
      <c r="F429" s="168"/>
      <c r="G429" s="168"/>
      <c r="H429" s="168"/>
      <c r="I429" s="168"/>
    </row>
    <row r="430" spans="6:9" ht="12.75">
      <c r="F430" s="168"/>
      <c r="G430" s="168"/>
      <c r="H430" s="168"/>
      <c r="I430" s="168"/>
    </row>
    <row r="431" spans="6:9" ht="12.75">
      <c r="F431" s="168"/>
      <c r="G431" s="168"/>
      <c r="H431" s="168"/>
      <c r="I431" s="168"/>
    </row>
    <row r="432" spans="6:9" ht="12.75">
      <c r="F432" s="168"/>
      <c r="G432" s="168"/>
      <c r="H432" s="168"/>
      <c r="I432" s="168"/>
    </row>
    <row r="433" spans="6:9" ht="12.75">
      <c r="F433" s="168"/>
      <c r="G433" s="168"/>
      <c r="H433" s="168"/>
      <c r="I433" s="168"/>
    </row>
    <row r="434" spans="6:9" ht="12.75">
      <c r="F434" s="168"/>
      <c r="G434" s="168"/>
      <c r="H434" s="168"/>
      <c r="I434" s="168"/>
    </row>
    <row r="435" spans="6:9" ht="12.75">
      <c r="F435" s="168"/>
      <c r="G435" s="168"/>
      <c r="H435" s="168"/>
      <c r="I435" s="168"/>
    </row>
    <row r="436" spans="6:9" ht="12.75">
      <c r="F436" s="168"/>
      <c r="G436" s="168"/>
      <c r="H436" s="168"/>
      <c r="I436" s="168"/>
    </row>
    <row r="437" spans="6:9" ht="12.75">
      <c r="F437" s="168"/>
      <c r="G437" s="168"/>
      <c r="H437" s="168"/>
      <c r="I437" s="168"/>
    </row>
    <row r="438" spans="6:9" ht="12.75">
      <c r="F438" s="168"/>
      <c r="G438" s="168"/>
      <c r="H438" s="168"/>
      <c r="I438" s="168"/>
    </row>
    <row r="439" spans="6:9" ht="12.75">
      <c r="F439" s="168"/>
      <c r="G439" s="168"/>
      <c r="H439" s="168"/>
      <c r="I439" s="168"/>
    </row>
    <row r="440" spans="6:9" ht="12.75">
      <c r="F440" s="168"/>
      <c r="G440" s="168"/>
      <c r="H440" s="168"/>
      <c r="I440" s="168"/>
    </row>
    <row r="441" spans="6:9" ht="12.75">
      <c r="F441" s="168"/>
      <c r="G441" s="168"/>
      <c r="H441" s="168"/>
      <c r="I441" s="168"/>
    </row>
    <row r="442" spans="6:9" ht="12.75">
      <c r="F442" s="168"/>
      <c r="G442" s="168"/>
      <c r="H442" s="168"/>
      <c r="I442" s="168"/>
    </row>
    <row r="443" spans="6:9" ht="12.75">
      <c r="F443" s="168"/>
      <c r="G443" s="168"/>
      <c r="H443" s="168"/>
      <c r="I443" s="168"/>
    </row>
    <row r="444" spans="6:9" ht="12.75">
      <c r="F444" s="168"/>
      <c r="G444" s="168"/>
      <c r="H444" s="168"/>
      <c r="I444" s="168"/>
    </row>
    <row r="445" spans="6:9" ht="12.75">
      <c r="F445" s="168"/>
      <c r="G445" s="168"/>
      <c r="H445" s="168"/>
      <c r="I445" s="168"/>
    </row>
    <row r="446" spans="6:9" ht="12.75">
      <c r="F446" s="168"/>
      <c r="G446" s="168"/>
      <c r="H446" s="168"/>
      <c r="I446" s="168"/>
    </row>
    <row r="447" spans="6:9" ht="12.75">
      <c r="F447" s="168"/>
      <c r="G447" s="168"/>
      <c r="H447" s="168"/>
      <c r="I447" s="168"/>
    </row>
    <row r="448" spans="6:9" ht="12.75">
      <c r="F448" s="168"/>
      <c r="G448" s="168"/>
      <c r="H448" s="168"/>
      <c r="I448" s="168"/>
    </row>
    <row r="449" spans="6:9" ht="12.75">
      <c r="F449" s="168"/>
      <c r="G449" s="168"/>
      <c r="H449" s="168"/>
      <c r="I449" s="168"/>
    </row>
    <row r="450" spans="6:9" ht="12.75">
      <c r="F450" s="168"/>
      <c r="G450" s="168"/>
      <c r="H450" s="168"/>
      <c r="I450" s="168"/>
    </row>
    <row r="451" spans="6:9" ht="12.75">
      <c r="F451" s="168"/>
      <c r="G451" s="168"/>
      <c r="H451" s="168"/>
      <c r="I451" s="168"/>
    </row>
    <row r="452" spans="6:9" ht="12.75">
      <c r="F452" s="168"/>
      <c r="G452" s="168"/>
      <c r="H452" s="168"/>
      <c r="I452" s="168"/>
    </row>
    <row r="453" spans="6:9" ht="12.75">
      <c r="F453" s="168"/>
      <c r="G453" s="168"/>
      <c r="H453" s="168"/>
      <c r="I453" s="168"/>
    </row>
    <row r="454" spans="6:9" ht="12.75">
      <c r="F454" s="168"/>
      <c r="G454" s="168"/>
      <c r="H454" s="168"/>
      <c r="I454" s="168"/>
    </row>
    <row r="455" spans="6:9" ht="12.75">
      <c r="F455" s="168"/>
      <c r="G455" s="168"/>
      <c r="H455" s="168"/>
      <c r="I455" s="168"/>
    </row>
    <row r="456" spans="6:9" ht="12.75">
      <c r="F456" s="168"/>
      <c r="G456" s="168"/>
      <c r="H456" s="168"/>
      <c r="I456" s="168"/>
    </row>
    <row r="457" spans="6:9" ht="12.75">
      <c r="F457" s="168"/>
      <c r="G457" s="168"/>
      <c r="H457" s="168"/>
      <c r="I457" s="168"/>
    </row>
    <row r="458" spans="6:9" ht="12.75">
      <c r="F458" s="168"/>
      <c r="G458" s="168"/>
      <c r="H458" s="168"/>
      <c r="I458" s="168"/>
    </row>
    <row r="459" spans="6:9" ht="12.75">
      <c r="F459" s="168"/>
      <c r="G459" s="168"/>
      <c r="H459" s="168"/>
      <c r="I459" s="168"/>
    </row>
    <row r="460" spans="6:9" ht="12.75">
      <c r="F460" s="168"/>
      <c r="G460" s="168"/>
      <c r="H460" s="168"/>
      <c r="I460" s="168"/>
    </row>
    <row r="461" spans="6:9" ht="12.75">
      <c r="F461" s="168"/>
      <c r="G461" s="168"/>
      <c r="H461" s="168"/>
      <c r="I461" s="168"/>
    </row>
    <row r="462" spans="6:9" ht="12.75">
      <c r="F462" s="168"/>
      <c r="G462" s="168"/>
      <c r="H462" s="168"/>
      <c r="I462" s="168"/>
    </row>
    <row r="463" spans="6:9" ht="12.75">
      <c r="F463" s="168"/>
      <c r="G463" s="168"/>
      <c r="H463" s="168"/>
      <c r="I463" s="168"/>
    </row>
    <row r="464" spans="6:9" ht="12.75">
      <c r="F464" s="168"/>
      <c r="G464" s="168"/>
      <c r="H464" s="168"/>
      <c r="I464" s="168"/>
    </row>
    <row r="465" spans="6:9" ht="12.75">
      <c r="F465" s="168"/>
      <c r="G465" s="168"/>
      <c r="H465" s="168"/>
      <c r="I465" s="168"/>
    </row>
    <row r="466" spans="6:9" ht="12.75">
      <c r="F466" s="168"/>
      <c r="G466" s="168"/>
      <c r="H466" s="168"/>
      <c r="I466" s="168"/>
    </row>
    <row r="467" spans="6:9" ht="12.75">
      <c r="F467" s="168"/>
      <c r="G467" s="168"/>
      <c r="H467" s="168"/>
      <c r="I467" s="168"/>
    </row>
    <row r="468" spans="6:9" ht="12.75">
      <c r="F468" s="168"/>
      <c r="G468" s="168"/>
      <c r="H468" s="168"/>
      <c r="I468" s="168"/>
    </row>
    <row r="469" spans="6:9" ht="12.75">
      <c r="F469" s="168"/>
      <c r="G469" s="168"/>
      <c r="H469" s="168"/>
      <c r="I469" s="168"/>
    </row>
    <row r="470" spans="6:9" ht="12.75">
      <c r="F470" s="168"/>
      <c r="G470" s="168"/>
      <c r="H470" s="168"/>
      <c r="I470" s="168"/>
    </row>
    <row r="471" spans="6:9" ht="12.75">
      <c r="F471" s="168"/>
      <c r="G471" s="168"/>
      <c r="H471" s="168"/>
      <c r="I471" s="168"/>
    </row>
    <row r="472" spans="6:9" ht="12.75">
      <c r="F472" s="168"/>
      <c r="G472" s="168"/>
      <c r="H472" s="168"/>
      <c r="I472" s="168"/>
    </row>
    <row r="473" spans="6:9" ht="12.75">
      <c r="F473" s="168"/>
      <c r="G473" s="168"/>
      <c r="H473" s="168"/>
      <c r="I473" s="168"/>
    </row>
    <row r="474" spans="6:9" ht="12.75">
      <c r="F474" s="168"/>
      <c r="G474" s="168"/>
      <c r="H474" s="168"/>
      <c r="I474" s="168"/>
    </row>
    <row r="475" spans="6:9" ht="12.75">
      <c r="F475" s="168"/>
      <c r="G475" s="168"/>
      <c r="H475" s="168"/>
      <c r="I475" s="168"/>
    </row>
    <row r="476" spans="6:9" ht="12.75">
      <c r="F476" s="168"/>
      <c r="G476" s="168"/>
      <c r="H476" s="168"/>
      <c r="I476" s="168"/>
    </row>
    <row r="477" spans="6:9" ht="12.75">
      <c r="F477" s="168"/>
      <c r="G477" s="168"/>
      <c r="H477" s="168"/>
      <c r="I477" s="168"/>
    </row>
    <row r="478" spans="6:9" ht="12.75">
      <c r="F478" s="168"/>
      <c r="G478" s="168"/>
      <c r="H478" s="168"/>
      <c r="I478" s="168"/>
    </row>
    <row r="479" spans="6:9" ht="12.75">
      <c r="F479" s="168"/>
      <c r="G479" s="168"/>
      <c r="H479" s="168"/>
      <c r="I479" s="168"/>
    </row>
    <row r="480" spans="6:9" ht="12.75">
      <c r="F480" s="168"/>
      <c r="G480" s="168"/>
      <c r="H480" s="168"/>
      <c r="I480" s="168"/>
    </row>
    <row r="481" spans="6:9" ht="12.75">
      <c r="F481" s="168"/>
      <c r="G481" s="168"/>
      <c r="H481" s="168"/>
      <c r="I481" s="168"/>
    </row>
    <row r="482" spans="6:9" ht="12.75">
      <c r="F482" s="168"/>
      <c r="G482" s="168"/>
      <c r="H482" s="168"/>
      <c r="I482" s="168"/>
    </row>
    <row r="483" spans="6:9" ht="12.75">
      <c r="F483" s="168"/>
      <c r="G483" s="168"/>
      <c r="H483" s="168"/>
      <c r="I483" s="168"/>
    </row>
    <row r="484" spans="6:9" ht="12.75">
      <c r="F484" s="168"/>
      <c r="G484" s="168"/>
      <c r="H484" s="168"/>
      <c r="I484" s="168"/>
    </row>
    <row r="485" spans="6:9" ht="12.75">
      <c r="F485" s="168"/>
      <c r="G485" s="168"/>
      <c r="H485" s="168"/>
      <c r="I485" s="168"/>
    </row>
    <row r="486" spans="6:9" ht="12.75">
      <c r="F486" s="168"/>
      <c r="G486" s="168"/>
      <c r="H486" s="168"/>
      <c r="I486" s="168"/>
    </row>
    <row r="487" spans="6:9" ht="12.75">
      <c r="F487" s="168"/>
      <c r="G487" s="168"/>
      <c r="H487" s="168"/>
      <c r="I487" s="168"/>
    </row>
    <row r="488" spans="6:9" ht="12.75">
      <c r="F488" s="168"/>
      <c r="G488" s="168"/>
      <c r="H488" s="168"/>
      <c r="I488" s="168"/>
    </row>
    <row r="489" spans="6:9" ht="12.75">
      <c r="F489" s="168"/>
      <c r="G489" s="168"/>
      <c r="H489" s="168"/>
      <c r="I489" s="168"/>
    </row>
    <row r="490" spans="6:9" ht="12.75">
      <c r="F490" s="168"/>
      <c r="G490" s="168"/>
      <c r="H490" s="168"/>
      <c r="I490" s="168"/>
    </row>
    <row r="491" spans="6:9" ht="12.75">
      <c r="F491" s="168"/>
      <c r="G491" s="168"/>
      <c r="H491" s="168"/>
      <c r="I491" s="168"/>
    </row>
    <row r="492" spans="6:9" ht="12.75">
      <c r="F492" s="168"/>
      <c r="G492" s="168"/>
      <c r="H492" s="168"/>
      <c r="I492" s="168"/>
    </row>
    <row r="493" spans="6:9" ht="12.75">
      <c r="F493" s="168"/>
      <c r="G493" s="168"/>
      <c r="H493" s="168"/>
      <c r="I493" s="168"/>
    </row>
    <row r="494" spans="6:9" ht="12.75">
      <c r="F494" s="168"/>
      <c r="G494" s="168"/>
      <c r="H494" s="168"/>
      <c r="I494" s="168"/>
    </row>
    <row r="495" spans="6:9" ht="12.75">
      <c r="F495" s="168"/>
      <c r="G495" s="168"/>
      <c r="H495" s="168"/>
      <c r="I495" s="168"/>
    </row>
    <row r="496" spans="6:9" ht="12.75">
      <c r="F496" s="168"/>
      <c r="G496" s="168"/>
      <c r="H496" s="168"/>
      <c r="I496" s="168"/>
    </row>
    <row r="497" spans="6:9" ht="12.75">
      <c r="F497" s="168"/>
      <c r="G497" s="168"/>
      <c r="H497" s="168"/>
      <c r="I497" s="168"/>
    </row>
    <row r="498" spans="6:9" ht="12.75">
      <c r="F498" s="168"/>
      <c r="G498" s="168"/>
      <c r="H498" s="168"/>
      <c r="I498" s="168"/>
    </row>
    <row r="499" spans="6:9" ht="12.75">
      <c r="F499" s="168"/>
      <c r="G499" s="168"/>
      <c r="H499" s="168"/>
      <c r="I499" s="168"/>
    </row>
    <row r="500" spans="6:9" ht="12.75">
      <c r="F500" s="168"/>
      <c r="G500" s="168"/>
      <c r="H500" s="168"/>
      <c r="I500" s="168"/>
    </row>
    <row r="501" spans="6:9" ht="12.75">
      <c r="F501" s="168"/>
      <c r="G501" s="168"/>
      <c r="H501" s="168"/>
      <c r="I501" s="168"/>
    </row>
    <row r="502" spans="6:9" ht="12.75">
      <c r="F502" s="168"/>
      <c r="G502" s="168"/>
      <c r="H502" s="168"/>
      <c r="I502" s="168"/>
    </row>
    <row r="503" spans="6:9" ht="12.75">
      <c r="F503" s="168"/>
      <c r="G503" s="168"/>
      <c r="H503" s="168"/>
      <c r="I503" s="168"/>
    </row>
    <row r="504" spans="6:9" ht="12.75">
      <c r="F504" s="168"/>
      <c r="G504" s="168"/>
      <c r="H504" s="168"/>
      <c r="I504" s="168"/>
    </row>
    <row r="505" spans="6:9" ht="12.75">
      <c r="F505" s="168"/>
      <c r="G505" s="168"/>
      <c r="H505" s="168"/>
      <c r="I505" s="168"/>
    </row>
    <row r="506" spans="6:9" ht="12.75">
      <c r="F506" s="168"/>
      <c r="G506" s="168"/>
      <c r="H506" s="168"/>
      <c r="I506" s="168"/>
    </row>
    <row r="507" spans="6:9" ht="12.75">
      <c r="F507" s="168"/>
      <c r="G507" s="168"/>
      <c r="H507" s="168"/>
      <c r="I507" s="168"/>
    </row>
    <row r="508" spans="6:9" ht="12.75">
      <c r="F508" s="168"/>
      <c r="G508" s="168"/>
      <c r="H508" s="168"/>
      <c r="I508" s="168"/>
    </row>
    <row r="509" spans="6:9" ht="12.75">
      <c r="F509" s="168"/>
      <c r="G509" s="168"/>
      <c r="H509" s="168"/>
      <c r="I509" s="168"/>
    </row>
    <row r="510" spans="6:9" ht="12.75">
      <c r="F510" s="168"/>
      <c r="G510" s="168"/>
      <c r="H510" s="168"/>
      <c r="I510" s="168"/>
    </row>
    <row r="511" spans="6:9" ht="12.75">
      <c r="F511" s="168"/>
      <c r="G511" s="168"/>
      <c r="H511" s="168"/>
      <c r="I511" s="168"/>
    </row>
    <row r="512" spans="6:9" ht="12.75">
      <c r="F512" s="168"/>
      <c r="G512" s="168"/>
      <c r="H512" s="168"/>
      <c r="I512" s="168"/>
    </row>
    <row r="513" spans="6:9" ht="12.75">
      <c r="F513" s="168"/>
      <c r="G513" s="168"/>
      <c r="H513" s="168"/>
      <c r="I513" s="168"/>
    </row>
    <row r="514" spans="6:9" ht="12.75">
      <c r="F514" s="168"/>
      <c r="G514" s="168"/>
      <c r="H514" s="168"/>
      <c r="I514" s="168"/>
    </row>
    <row r="515" spans="6:9" ht="12.75">
      <c r="F515" s="168"/>
      <c r="G515" s="168"/>
      <c r="H515" s="168"/>
      <c r="I515" s="168"/>
    </row>
    <row r="516" spans="6:9" ht="12.75">
      <c r="F516" s="168"/>
      <c r="G516" s="168"/>
      <c r="H516" s="168"/>
      <c r="I516" s="168"/>
    </row>
    <row r="517" spans="6:9" ht="12.75">
      <c r="F517" s="168"/>
      <c r="G517" s="168"/>
      <c r="H517" s="168"/>
      <c r="I517" s="168"/>
    </row>
    <row r="518" spans="6:9" ht="12.75">
      <c r="F518" s="168"/>
      <c r="G518" s="168"/>
      <c r="H518" s="168"/>
      <c r="I518" s="168"/>
    </row>
    <row r="519" spans="6:9" ht="12.75">
      <c r="F519" s="168"/>
      <c r="G519" s="168"/>
      <c r="H519" s="168"/>
      <c r="I519" s="168"/>
    </row>
    <row r="520" spans="6:9" ht="12.75">
      <c r="F520" s="168"/>
      <c r="G520" s="168"/>
      <c r="H520" s="168"/>
      <c r="I520" s="168"/>
    </row>
    <row r="521" spans="6:9" ht="12.75">
      <c r="F521" s="168"/>
      <c r="G521" s="168"/>
      <c r="H521" s="168"/>
      <c r="I521" s="168"/>
    </row>
    <row r="522" spans="6:9" ht="12.75">
      <c r="F522" s="168"/>
      <c r="G522" s="168"/>
      <c r="H522" s="168"/>
      <c r="I522" s="168"/>
    </row>
    <row r="523" spans="6:9" ht="12.75">
      <c r="F523" s="168"/>
      <c r="G523" s="168"/>
      <c r="H523" s="168"/>
      <c r="I523" s="168"/>
    </row>
    <row r="524" spans="6:9" ht="12.75">
      <c r="F524" s="168"/>
      <c r="G524" s="168"/>
      <c r="H524" s="168"/>
      <c r="I524" s="168"/>
    </row>
    <row r="525" spans="6:9" ht="12.75">
      <c r="F525" s="168"/>
      <c r="G525" s="168"/>
      <c r="H525" s="168"/>
      <c r="I525" s="168"/>
    </row>
    <row r="526" spans="6:9" ht="12.75">
      <c r="F526" s="168"/>
      <c r="G526" s="168"/>
      <c r="H526" s="168"/>
      <c r="I526" s="168"/>
    </row>
    <row r="527" spans="6:9" ht="12.75">
      <c r="F527" s="168"/>
      <c r="G527" s="168"/>
      <c r="H527" s="168"/>
      <c r="I527" s="168"/>
    </row>
    <row r="528" spans="6:9" ht="12.75">
      <c r="F528" s="168"/>
      <c r="G528" s="168"/>
      <c r="H528" s="168"/>
      <c r="I528" s="168"/>
    </row>
    <row r="529" spans="6:9" ht="12.75">
      <c r="F529" s="168"/>
      <c r="G529" s="168"/>
      <c r="H529" s="168"/>
      <c r="I529" s="168"/>
    </row>
    <row r="530" spans="6:9" ht="12.75">
      <c r="F530" s="168"/>
      <c r="G530" s="168"/>
      <c r="H530" s="168"/>
      <c r="I530" s="168"/>
    </row>
    <row r="531" spans="6:9" ht="12.75">
      <c r="F531" s="168"/>
      <c r="G531" s="168"/>
      <c r="H531" s="168"/>
      <c r="I531" s="168"/>
    </row>
    <row r="532" spans="6:9" ht="12.75">
      <c r="F532" s="168"/>
      <c r="G532" s="168"/>
      <c r="H532" s="168"/>
      <c r="I532" s="168"/>
    </row>
    <row r="533" spans="6:9" ht="12.75">
      <c r="F533" s="168"/>
      <c r="G533" s="168"/>
      <c r="H533" s="168"/>
      <c r="I533" s="168"/>
    </row>
    <row r="534" spans="6:9" ht="12.75">
      <c r="F534" s="168"/>
      <c r="G534" s="168"/>
      <c r="H534" s="168"/>
      <c r="I534" s="168"/>
    </row>
    <row r="535" spans="6:9" ht="12.75">
      <c r="F535" s="168"/>
      <c r="G535" s="168"/>
      <c r="H535" s="168"/>
      <c r="I535" s="168"/>
    </row>
    <row r="536" spans="6:9" ht="12.75">
      <c r="F536" s="168"/>
      <c r="G536" s="168"/>
      <c r="H536" s="168"/>
      <c r="I536" s="168"/>
    </row>
    <row r="537" spans="6:9" ht="12.75">
      <c r="F537" s="168"/>
      <c r="G537" s="168"/>
      <c r="H537" s="168"/>
      <c r="I537" s="168"/>
    </row>
    <row r="538" spans="6:9" ht="12.75">
      <c r="F538" s="168"/>
      <c r="G538" s="168"/>
      <c r="H538" s="168"/>
      <c r="I538" s="168"/>
    </row>
    <row r="539" spans="6:9" ht="12.75">
      <c r="F539" s="168"/>
      <c r="G539" s="168"/>
      <c r="H539" s="168"/>
      <c r="I539" s="168"/>
    </row>
    <row r="540" spans="6:9" ht="12.75">
      <c r="F540" s="168"/>
      <c r="G540" s="168"/>
      <c r="H540" s="168"/>
      <c r="I540" s="168"/>
    </row>
    <row r="541" spans="6:9" ht="12.75">
      <c r="F541" s="168"/>
      <c r="G541" s="168"/>
      <c r="H541" s="168"/>
      <c r="I541" s="168"/>
    </row>
    <row r="542" spans="6:9" ht="12.75">
      <c r="F542" s="168"/>
      <c r="G542" s="168"/>
      <c r="H542" s="168"/>
      <c r="I542" s="168"/>
    </row>
    <row r="543" spans="6:9" ht="12.75">
      <c r="F543" s="168"/>
      <c r="G543" s="168"/>
      <c r="H543" s="168"/>
      <c r="I543" s="168"/>
    </row>
    <row r="544" spans="6:9" ht="12.75">
      <c r="F544" s="168"/>
      <c r="G544" s="168"/>
      <c r="H544" s="168"/>
      <c r="I544" s="168"/>
    </row>
    <row r="545" spans="6:9" ht="12.75">
      <c r="F545" s="168"/>
      <c r="G545" s="168"/>
      <c r="H545" s="168"/>
      <c r="I545" s="168"/>
    </row>
    <row r="546" spans="6:9" ht="12.75">
      <c r="F546" s="168"/>
      <c r="G546" s="168"/>
      <c r="H546" s="168"/>
      <c r="I546" s="168"/>
    </row>
    <row r="547" spans="6:9" ht="12.75">
      <c r="F547" s="168"/>
      <c r="G547" s="168"/>
      <c r="H547" s="168"/>
      <c r="I547" s="168"/>
    </row>
    <row r="548" spans="6:9" ht="12.75">
      <c r="F548" s="168"/>
      <c r="G548" s="168"/>
      <c r="H548" s="168"/>
      <c r="I548" s="168"/>
    </row>
    <row r="549" spans="6:9" ht="12.75">
      <c r="F549" s="168"/>
      <c r="G549" s="168"/>
      <c r="H549" s="168"/>
      <c r="I549" s="168"/>
    </row>
    <row r="550" spans="6:9" ht="12.75">
      <c r="F550" s="168"/>
      <c r="G550" s="168"/>
      <c r="H550" s="168"/>
      <c r="I550" s="168"/>
    </row>
    <row r="551" spans="6:9" ht="12.75">
      <c r="F551" s="168"/>
      <c r="G551" s="168"/>
      <c r="H551" s="168"/>
      <c r="I551" s="168"/>
    </row>
    <row r="552" spans="6:9" ht="12.75">
      <c r="F552" s="168"/>
      <c r="G552" s="168"/>
      <c r="H552" s="168"/>
      <c r="I552" s="168"/>
    </row>
    <row r="553" spans="6:9" ht="12.75">
      <c r="F553" s="168"/>
      <c r="G553" s="168"/>
      <c r="H553" s="168"/>
      <c r="I553" s="168"/>
    </row>
    <row r="554" spans="6:9" ht="12.75">
      <c r="F554" s="168"/>
      <c r="G554" s="168"/>
      <c r="H554" s="168"/>
      <c r="I554" s="168"/>
    </row>
    <row r="555" spans="6:9" ht="12.75">
      <c r="F555" s="168"/>
      <c r="G555" s="168"/>
      <c r="H555" s="168"/>
      <c r="I555" s="168"/>
    </row>
    <row r="556" spans="6:9" ht="12.75">
      <c r="F556" s="168"/>
      <c r="G556" s="168"/>
      <c r="H556" s="168"/>
      <c r="I556" s="168"/>
    </row>
    <row r="557" spans="6:9" ht="12.75">
      <c r="F557" s="168"/>
      <c r="G557" s="168"/>
      <c r="H557" s="168"/>
      <c r="I557" s="168"/>
    </row>
    <row r="558" spans="6:9" ht="12.75">
      <c r="F558" s="168"/>
      <c r="G558" s="168"/>
      <c r="H558" s="168"/>
      <c r="I558" s="168"/>
    </row>
    <row r="559" spans="6:9" ht="12.75">
      <c r="F559" s="168"/>
      <c r="G559" s="168"/>
      <c r="H559" s="168"/>
      <c r="I559" s="168"/>
    </row>
    <row r="560" spans="6:9" ht="12.75">
      <c r="F560" s="168"/>
      <c r="G560" s="168"/>
      <c r="H560" s="168"/>
      <c r="I560" s="168"/>
    </row>
    <row r="561" spans="6:9" ht="12.75">
      <c r="F561" s="168"/>
      <c r="G561" s="168"/>
      <c r="H561" s="168"/>
      <c r="I561" s="168"/>
    </row>
    <row r="562" spans="6:9" ht="12.75">
      <c r="F562" s="168"/>
      <c r="G562" s="168"/>
      <c r="H562" s="168"/>
      <c r="I562" s="168"/>
    </row>
    <row r="563" spans="6:9" ht="12.75">
      <c r="F563" s="168"/>
      <c r="G563" s="168"/>
      <c r="H563" s="168"/>
      <c r="I563" s="168"/>
    </row>
    <row r="564" spans="6:9" ht="12.75">
      <c r="F564" s="168"/>
      <c r="G564" s="168"/>
      <c r="H564" s="168"/>
      <c r="I564" s="168"/>
    </row>
    <row r="565" spans="6:9" ht="12.75">
      <c r="F565" s="168"/>
      <c r="G565" s="168"/>
      <c r="H565" s="168"/>
      <c r="I565" s="168"/>
    </row>
    <row r="566" spans="6:9" ht="12.75">
      <c r="F566" s="168"/>
      <c r="G566" s="168"/>
      <c r="H566" s="168"/>
      <c r="I566" s="168"/>
    </row>
    <row r="567" spans="6:9" ht="12.75">
      <c r="F567" s="168"/>
      <c r="G567" s="168"/>
      <c r="H567" s="168"/>
      <c r="I567" s="168"/>
    </row>
    <row r="568" spans="6:9" ht="12.75">
      <c r="F568" s="168"/>
      <c r="G568" s="168"/>
      <c r="H568" s="168"/>
      <c r="I568" s="168"/>
    </row>
    <row r="569" spans="6:9" ht="12.75">
      <c r="F569" s="168"/>
      <c r="G569" s="168"/>
      <c r="H569" s="168"/>
      <c r="I569" s="168"/>
    </row>
    <row r="570" spans="6:9" ht="12.75">
      <c r="F570" s="168"/>
      <c r="G570" s="168"/>
      <c r="H570" s="168"/>
      <c r="I570" s="168"/>
    </row>
    <row r="571" spans="6:9" ht="12.75">
      <c r="F571" s="168"/>
      <c r="G571" s="168"/>
      <c r="H571" s="168"/>
      <c r="I571" s="168"/>
    </row>
    <row r="572" spans="6:9" ht="12.75">
      <c r="F572" s="168"/>
      <c r="G572" s="168"/>
      <c r="H572" s="168"/>
      <c r="I572" s="168"/>
    </row>
    <row r="576" spans="6:9" ht="12.75">
      <c r="F576" s="168"/>
      <c r="G576" s="168"/>
      <c r="H576" s="168"/>
      <c r="I576" s="168"/>
    </row>
    <row r="577" spans="6:9" ht="12.75">
      <c r="F577" s="168"/>
      <c r="G577" s="168"/>
      <c r="H577" s="168"/>
      <c r="I577" s="168"/>
    </row>
    <row r="578" spans="6:9" ht="12.75">
      <c r="F578" s="168"/>
      <c r="G578" s="168"/>
      <c r="H578" s="168"/>
      <c r="I578" s="168"/>
    </row>
    <row r="579" spans="6:9" ht="12.75">
      <c r="F579" s="168"/>
      <c r="G579" s="168"/>
      <c r="H579" s="168"/>
      <c r="I579" s="168"/>
    </row>
    <row r="580" spans="6:9" ht="12.75">
      <c r="F580" s="168"/>
      <c r="G580" s="168"/>
      <c r="H580" s="168"/>
      <c r="I580" s="168"/>
    </row>
    <row r="581" spans="6:9" ht="12.75">
      <c r="F581" s="168"/>
      <c r="G581" s="168"/>
      <c r="H581" s="168"/>
      <c r="I581" s="168"/>
    </row>
    <row r="582" spans="6:9" ht="12.75">
      <c r="F582" s="168"/>
      <c r="G582" s="168"/>
      <c r="H582" s="168"/>
      <c r="I582" s="168"/>
    </row>
    <row r="583" spans="6:9" ht="12.75">
      <c r="F583" s="168"/>
      <c r="G583" s="168"/>
      <c r="H583" s="168"/>
      <c r="I583" s="168"/>
    </row>
    <row r="584" spans="6:9" ht="12.75">
      <c r="F584" s="168"/>
      <c r="G584" s="168"/>
      <c r="H584" s="168"/>
      <c r="I584" s="168"/>
    </row>
    <row r="585" spans="6:9" ht="12.75">
      <c r="F585" s="168"/>
      <c r="G585" s="168"/>
      <c r="H585" s="168"/>
      <c r="I585" s="168"/>
    </row>
    <row r="586" spans="6:9" ht="12.75">
      <c r="F586" s="168"/>
      <c r="G586" s="168"/>
      <c r="H586" s="168"/>
      <c r="I586" s="168"/>
    </row>
    <row r="587" spans="6:9" ht="12.75">
      <c r="F587" s="168"/>
      <c r="G587" s="168"/>
      <c r="H587" s="168"/>
      <c r="I587" s="168"/>
    </row>
    <row r="588" spans="6:9" ht="12.75">
      <c r="F588" s="168"/>
      <c r="G588" s="168"/>
      <c r="H588" s="168"/>
      <c r="I588" s="168"/>
    </row>
    <row r="589" spans="6:9" ht="12.75">
      <c r="F589" s="168"/>
      <c r="G589" s="168"/>
      <c r="H589" s="168"/>
      <c r="I589" s="168"/>
    </row>
    <row r="590" spans="6:9" ht="12.75">
      <c r="F590" s="168"/>
      <c r="G590" s="168"/>
      <c r="H590" s="168"/>
      <c r="I590" s="168"/>
    </row>
    <row r="591" spans="6:9" ht="12.75">
      <c r="F591" s="168"/>
      <c r="G591" s="168"/>
      <c r="H591" s="168"/>
      <c r="I591" s="168"/>
    </row>
    <row r="592" spans="6:9" ht="12.75">
      <c r="F592" s="168"/>
      <c r="G592" s="168"/>
      <c r="H592" s="168"/>
      <c r="I592" s="168"/>
    </row>
    <row r="593" spans="6:9" ht="12.75">
      <c r="F593" s="168"/>
      <c r="G593" s="168"/>
      <c r="H593" s="168"/>
      <c r="I593" s="168"/>
    </row>
    <row r="594" spans="6:9" ht="12.75">
      <c r="F594" s="168"/>
      <c r="G594" s="168"/>
      <c r="H594" s="168"/>
      <c r="I594" s="168"/>
    </row>
    <row r="595" spans="6:9" ht="12.75">
      <c r="F595" s="168"/>
      <c r="G595" s="168"/>
      <c r="H595" s="168"/>
      <c r="I595" s="168"/>
    </row>
    <row r="596" spans="6:9" ht="12.75">
      <c r="F596" s="168"/>
      <c r="G596" s="168"/>
      <c r="H596" s="168"/>
      <c r="I596" s="168"/>
    </row>
    <row r="597" spans="6:9" ht="12.75">
      <c r="F597" s="168"/>
      <c r="G597" s="168"/>
      <c r="H597" s="168"/>
      <c r="I597" s="168"/>
    </row>
    <row r="598" spans="6:9" ht="12.75">
      <c r="F598" s="168"/>
      <c r="G598" s="168"/>
      <c r="H598" s="168"/>
      <c r="I598" s="168"/>
    </row>
  </sheetData>
  <sheetProtection/>
  <mergeCells count="43">
    <mergeCell ref="A151:I151"/>
    <mergeCell ref="A152:I152"/>
    <mergeCell ref="A193:I193"/>
    <mergeCell ref="A194:I194"/>
    <mergeCell ref="A197:I197"/>
    <mergeCell ref="A243:I243"/>
    <mergeCell ref="D198:E198"/>
    <mergeCell ref="D199:E200"/>
    <mergeCell ref="A108:I108"/>
    <mergeCell ref="A148:I148"/>
    <mergeCell ref="A149:I149"/>
    <mergeCell ref="A150:I150"/>
    <mergeCell ref="A134:C134"/>
    <mergeCell ref="D109:E109"/>
    <mergeCell ref="D110:E111"/>
    <mergeCell ref="D248:E248"/>
    <mergeCell ref="D249:E250"/>
    <mergeCell ref="A244:I244"/>
    <mergeCell ref="D153:E153"/>
    <mergeCell ref="D154:E155"/>
    <mergeCell ref="A245:I245"/>
    <mergeCell ref="A246:I246"/>
    <mergeCell ref="A247:I247"/>
    <mergeCell ref="A195:I195"/>
    <mergeCell ref="A196:I196"/>
    <mergeCell ref="A57:I57"/>
    <mergeCell ref="A58:I58"/>
    <mergeCell ref="A104:I104"/>
    <mergeCell ref="A105:I105"/>
    <mergeCell ref="A106:I106"/>
    <mergeCell ref="A107:I107"/>
    <mergeCell ref="D59:E59"/>
    <mergeCell ref="D60:E61"/>
    <mergeCell ref="A55:I55"/>
    <mergeCell ref="A56:I56"/>
    <mergeCell ref="A1:I1"/>
    <mergeCell ref="A2:I2"/>
    <mergeCell ref="A3:I3"/>
    <mergeCell ref="A4:I4"/>
    <mergeCell ref="D6:E6"/>
    <mergeCell ref="D7:E8"/>
    <mergeCell ref="A5:I5"/>
    <mergeCell ref="A54:I54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Footer>&amp;C&amp;"David,Bold"&amp;14&amp;P</oddFooter>
  </headerFooter>
  <rowBreaks count="5" manualBreakCount="5">
    <brk id="53" max="8" man="1"/>
    <brk id="103" max="8" man="1"/>
    <brk id="147" max="8" man="1"/>
    <brk id="192" max="8" man="1"/>
    <brk id="24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287"/>
  <sheetViews>
    <sheetView rightToLeft="1" showOutlineSymbols="0" view="pageBreakPreview" zoomScaleSheetLayoutView="100" zoomScalePageLayoutView="0" workbookViewId="0" topLeftCell="A232">
      <selection activeCell="C209" sqref="C209"/>
    </sheetView>
  </sheetViews>
  <sheetFormatPr defaultColWidth="9.33203125" defaultRowHeight="12.75"/>
  <cols>
    <col min="1" max="1" width="8.5" style="1" customWidth="1"/>
    <col min="2" max="2" width="15.33203125" style="1" customWidth="1"/>
    <col min="3" max="3" width="27.66015625" style="1" customWidth="1"/>
    <col min="4" max="5" width="6.5" style="1" customWidth="1"/>
    <col min="6" max="6" width="12.66015625" style="1" customWidth="1"/>
    <col min="7" max="7" width="15.66015625" style="144" hidden="1" customWidth="1"/>
    <col min="8" max="8" width="12.66015625" style="144" customWidth="1"/>
    <col min="9" max="9" width="12.66015625" style="1" customWidth="1"/>
    <col min="10" max="10" width="12.83203125" style="197" hidden="1" customWidth="1"/>
    <col min="11" max="16384" width="9.33203125" style="1" customWidth="1"/>
  </cols>
  <sheetData>
    <row r="1" spans="1:10" ht="27.75">
      <c r="A1" s="523" t="s">
        <v>26</v>
      </c>
      <c r="B1" s="523"/>
      <c r="C1" s="523"/>
      <c r="D1" s="523"/>
      <c r="E1" s="523"/>
      <c r="F1" s="523"/>
      <c r="G1" s="523"/>
      <c r="H1" s="523"/>
      <c r="I1" s="523"/>
      <c r="J1" s="1"/>
    </row>
    <row r="2" spans="1:10" ht="27.75">
      <c r="A2" s="521" t="s">
        <v>815</v>
      </c>
      <c r="B2" s="521"/>
      <c r="C2" s="521"/>
      <c r="D2" s="521"/>
      <c r="E2" s="521"/>
      <c r="F2" s="521"/>
      <c r="G2" s="521"/>
      <c r="H2" s="521"/>
      <c r="I2" s="521"/>
      <c r="J2" s="1"/>
    </row>
    <row r="3" spans="1:10" ht="20.25">
      <c r="A3" s="522" t="s">
        <v>26</v>
      </c>
      <c r="B3" s="522"/>
      <c r="C3" s="522"/>
      <c r="D3" s="522"/>
      <c r="E3" s="522"/>
      <c r="F3" s="522"/>
      <c r="G3" s="522"/>
      <c r="H3" s="522"/>
      <c r="I3" s="522"/>
      <c r="J3" s="17"/>
    </row>
    <row r="4" spans="1:10" ht="20.25">
      <c r="A4" s="522" t="s">
        <v>134</v>
      </c>
      <c r="B4" s="522"/>
      <c r="C4" s="522"/>
      <c r="D4" s="522"/>
      <c r="E4" s="522"/>
      <c r="F4" s="522"/>
      <c r="G4" s="522"/>
      <c r="H4" s="522"/>
      <c r="I4" s="522"/>
      <c r="J4" s="17"/>
    </row>
    <row r="5" spans="1:10" ht="20.25">
      <c r="A5" s="530" t="s">
        <v>306</v>
      </c>
      <c r="B5" s="530"/>
      <c r="C5" s="530"/>
      <c r="D5" s="530"/>
      <c r="E5" s="530"/>
      <c r="F5" s="530"/>
      <c r="G5" s="530"/>
      <c r="H5" s="530"/>
      <c r="I5" s="530"/>
      <c r="J5" s="17"/>
    </row>
    <row r="6" spans="1:10" s="37" customFormat="1" ht="13.5" thickBot="1">
      <c r="A6" s="42">
        <v>1</v>
      </c>
      <c r="B6" s="43">
        <v>2</v>
      </c>
      <c r="C6" s="43">
        <v>3</v>
      </c>
      <c r="D6" s="525" t="s">
        <v>392</v>
      </c>
      <c r="E6" s="532"/>
      <c r="F6" s="363" t="s">
        <v>325</v>
      </c>
      <c r="G6" s="230">
        <v>5</v>
      </c>
      <c r="H6" s="229" t="s">
        <v>393</v>
      </c>
      <c r="I6" s="363" t="s">
        <v>325</v>
      </c>
      <c r="J6" s="240" t="s">
        <v>416</v>
      </c>
    </row>
    <row r="7" spans="1:10" s="37" customFormat="1" ht="13.5" customHeight="1" thickTop="1">
      <c r="A7" s="35" t="s">
        <v>0</v>
      </c>
      <c r="B7" s="36"/>
      <c r="C7" s="36"/>
      <c r="D7" s="527" t="s">
        <v>297</v>
      </c>
      <c r="E7" s="533"/>
      <c r="F7" s="243"/>
      <c r="G7" s="242" t="s">
        <v>305</v>
      </c>
      <c r="H7" s="535" t="s">
        <v>917</v>
      </c>
      <c r="I7" s="243" t="s">
        <v>309</v>
      </c>
      <c r="J7" s="362" t="s">
        <v>309</v>
      </c>
    </row>
    <row r="8" spans="1:10" s="37" customFormat="1" ht="13.5" thickBot="1">
      <c r="A8" s="38" t="s">
        <v>1</v>
      </c>
      <c r="B8" s="39" t="s">
        <v>51</v>
      </c>
      <c r="C8" s="39" t="s">
        <v>2</v>
      </c>
      <c r="D8" s="529"/>
      <c r="E8" s="534"/>
      <c r="F8" s="365" t="s">
        <v>376</v>
      </c>
      <c r="G8" s="242"/>
      <c r="H8" s="536"/>
      <c r="I8" s="365" t="s">
        <v>376</v>
      </c>
      <c r="J8" s="368" t="s">
        <v>376</v>
      </c>
    </row>
    <row r="9" spans="1:10" s="37" customFormat="1" ht="26.25" thickBot="1">
      <c r="A9" s="40"/>
      <c r="B9" s="41"/>
      <c r="C9" s="41"/>
      <c r="D9" s="41" t="s">
        <v>771</v>
      </c>
      <c r="E9" s="41" t="s">
        <v>813</v>
      </c>
      <c r="F9" s="379" t="s">
        <v>771</v>
      </c>
      <c r="G9" s="245" t="s">
        <v>429</v>
      </c>
      <c r="H9" s="537"/>
      <c r="I9" s="379" t="s">
        <v>813</v>
      </c>
      <c r="J9" s="370" t="s">
        <v>417</v>
      </c>
    </row>
    <row r="10" spans="1:10" s="14" customFormat="1" ht="18.75" thickTop="1">
      <c r="A10" s="13" t="s">
        <v>135</v>
      </c>
      <c r="B10" s="13"/>
      <c r="C10" s="18"/>
      <c r="F10" s="52"/>
      <c r="G10" s="217"/>
      <c r="H10" s="217"/>
      <c r="I10" s="52"/>
      <c r="J10" s="54"/>
    </row>
    <row r="11" spans="1:10" s="15" customFormat="1" ht="12.75" customHeight="1">
      <c r="A11" s="8" t="s">
        <v>54</v>
      </c>
      <c r="B11" s="8"/>
      <c r="C11" s="19"/>
      <c r="F11" s="332"/>
      <c r="G11" s="218"/>
      <c r="H11" s="218"/>
      <c r="I11" s="332"/>
      <c r="J11" s="25"/>
    </row>
    <row r="12" spans="1:10" ht="12.75" customHeight="1">
      <c r="A12" s="20">
        <v>610</v>
      </c>
      <c r="B12" s="441" t="s">
        <v>648</v>
      </c>
      <c r="C12" s="20" t="s">
        <v>55</v>
      </c>
      <c r="D12" s="4"/>
      <c r="E12" s="4"/>
      <c r="F12" s="231">
        <v>5</v>
      </c>
      <c r="G12" s="231">
        <v>15</v>
      </c>
      <c r="H12" s="177">
        <v>5</v>
      </c>
      <c r="I12" s="231">
        <v>5</v>
      </c>
      <c r="J12" s="4">
        <v>5</v>
      </c>
    </row>
    <row r="13" spans="1:10" s="15" customFormat="1" ht="12.75">
      <c r="A13" s="137" t="s">
        <v>13</v>
      </c>
      <c r="B13" s="137"/>
      <c r="C13" s="136"/>
      <c r="D13" s="136"/>
      <c r="E13" s="136"/>
      <c r="F13" s="380"/>
      <c r="G13" s="380"/>
      <c r="H13" s="220"/>
      <c r="I13" s="380"/>
      <c r="J13" s="136"/>
    </row>
    <row r="14" spans="1:10" s="15" customFormat="1" ht="12.75">
      <c r="A14" s="449">
        <v>582</v>
      </c>
      <c r="B14" s="449">
        <v>1712100582</v>
      </c>
      <c r="C14" s="450" t="s">
        <v>10</v>
      </c>
      <c r="D14" s="136"/>
      <c r="E14" s="136"/>
      <c r="F14" s="383">
        <v>4</v>
      </c>
      <c r="G14" s="380"/>
      <c r="H14" s="220">
        <v>3</v>
      </c>
      <c r="I14" s="383">
        <v>5</v>
      </c>
      <c r="J14" s="136"/>
    </row>
    <row r="15" spans="1:10" ht="12.75" customHeight="1">
      <c r="A15" s="4">
        <v>720</v>
      </c>
      <c r="B15" s="432">
        <v>1712100720</v>
      </c>
      <c r="C15" s="4" t="s">
        <v>25</v>
      </c>
      <c r="D15" s="4"/>
      <c r="E15" s="4"/>
      <c r="F15" s="231">
        <v>30</v>
      </c>
      <c r="G15" s="231">
        <v>80</v>
      </c>
      <c r="H15" s="177"/>
      <c r="I15" s="231"/>
      <c r="J15" s="146">
        <v>70</v>
      </c>
    </row>
    <row r="16" spans="1:10" ht="12.75">
      <c r="A16" s="4">
        <v>731</v>
      </c>
      <c r="B16" s="432">
        <v>1712100731</v>
      </c>
      <c r="C16" s="4" t="s">
        <v>730</v>
      </c>
      <c r="D16" s="4"/>
      <c r="E16" s="4"/>
      <c r="F16" s="231">
        <v>100</v>
      </c>
      <c r="G16" s="231">
        <v>86</v>
      </c>
      <c r="H16" s="177">
        <v>75</v>
      </c>
      <c r="I16" s="231">
        <v>100</v>
      </c>
      <c r="J16" s="146">
        <v>70</v>
      </c>
    </row>
    <row r="17" spans="1:10" ht="12.75">
      <c r="A17" s="4">
        <v>732</v>
      </c>
      <c r="B17" s="4">
        <v>1712100732</v>
      </c>
      <c r="C17" s="4" t="s">
        <v>41</v>
      </c>
      <c r="D17" s="4"/>
      <c r="E17" s="4"/>
      <c r="F17" s="231">
        <v>100</v>
      </c>
      <c r="G17" s="231">
        <v>16</v>
      </c>
      <c r="H17" s="177">
        <v>97</v>
      </c>
      <c r="I17" s="231">
        <v>100</v>
      </c>
      <c r="J17" s="146">
        <v>15</v>
      </c>
    </row>
    <row r="18" spans="1:10" ht="12.75">
      <c r="A18" s="4">
        <v>733</v>
      </c>
      <c r="B18" s="4">
        <v>1712100733</v>
      </c>
      <c r="C18" s="4" t="s">
        <v>42</v>
      </c>
      <c r="D18" s="4"/>
      <c r="E18" s="4"/>
      <c r="F18" s="231">
        <v>40</v>
      </c>
      <c r="G18" s="231">
        <v>44</v>
      </c>
      <c r="H18" s="177">
        <v>23</v>
      </c>
      <c r="I18" s="231">
        <v>40</v>
      </c>
      <c r="J18" s="146">
        <v>26</v>
      </c>
    </row>
    <row r="19" spans="1:10" ht="12.75">
      <c r="A19" s="4">
        <v>750</v>
      </c>
      <c r="B19" s="4">
        <v>1712100750</v>
      </c>
      <c r="C19" s="4" t="s">
        <v>11</v>
      </c>
      <c r="D19" s="4"/>
      <c r="E19" s="4"/>
      <c r="F19" s="231">
        <v>5</v>
      </c>
      <c r="G19" s="231"/>
      <c r="H19" s="177">
        <v>5</v>
      </c>
      <c r="I19" s="231">
        <v>5</v>
      </c>
      <c r="J19" s="146"/>
    </row>
    <row r="20" spans="1:10" ht="12.75">
      <c r="A20" s="4">
        <v>930</v>
      </c>
      <c r="B20" s="4">
        <v>1712100930</v>
      </c>
      <c r="C20" s="4" t="s">
        <v>12</v>
      </c>
      <c r="D20" s="4"/>
      <c r="E20" s="4"/>
      <c r="F20" s="231"/>
      <c r="G20" s="4"/>
      <c r="H20" s="177"/>
      <c r="I20" s="231"/>
      <c r="J20" s="146">
        <v>80</v>
      </c>
    </row>
    <row r="21" spans="1:10" ht="12.75">
      <c r="A21" s="4">
        <v>731</v>
      </c>
      <c r="B21" s="4">
        <v>1712110731</v>
      </c>
      <c r="C21" s="4" t="s">
        <v>721</v>
      </c>
      <c r="D21" s="4"/>
      <c r="E21" s="4"/>
      <c r="F21" s="231">
        <v>25</v>
      </c>
      <c r="G21" s="4"/>
      <c r="H21" s="177">
        <v>19</v>
      </c>
      <c r="I21" s="231">
        <v>25</v>
      </c>
      <c r="J21" s="146"/>
    </row>
    <row r="22" spans="1:10" ht="12.75">
      <c r="A22" s="4">
        <v>732</v>
      </c>
      <c r="B22" s="4">
        <v>1712110732</v>
      </c>
      <c r="C22" s="4" t="s">
        <v>721</v>
      </c>
      <c r="D22" s="4"/>
      <c r="E22" s="4"/>
      <c r="F22" s="231">
        <v>5</v>
      </c>
      <c r="G22" s="4"/>
      <c r="H22" s="177">
        <v>12</v>
      </c>
      <c r="I22" s="231">
        <v>15</v>
      </c>
      <c r="J22" s="146"/>
    </row>
    <row r="23" spans="1:10" ht="12.75">
      <c r="A23" s="4">
        <v>733</v>
      </c>
      <c r="B23" s="4">
        <v>1712110733</v>
      </c>
      <c r="C23" s="4" t="s">
        <v>721</v>
      </c>
      <c r="D23" s="4"/>
      <c r="E23" s="4"/>
      <c r="F23" s="231">
        <v>23</v>
      </c>
      <c r="G23" s="4"/>
      <c r="H23" s="177">
        <v>16</v>
      </c>
      <c r="I23" s="231">
        <v>25</v>
      </c>
      <c r="J23" s="146"/>
    </row>
    <row r="24" spans="1:10" ht="12.75">
      <c r="A24" s="4">
        <v>750</v>
      </c>
      <c r="B24" s="4">
        <v>1712310750</v>
      </c>
      <c r="C24" s="4" t="s">
        <v>923</v>
      </c>
      <c r="D24" s="4"/>
      <c r="E24" s="4"/>
      <c r="F24" s="4"/>
      <c r="G24" s="4"/>
      <c r="H24" s="177"/>
      <c r="I24" s="231">
        <v>500</v>
      </c>
      <c r="J24" s="146"/>
    </row>
    <row r="25" spans="1:10" ht="12.75">
      <c r="A25" s="4">
        <v>750</v>
      </c>
      <c r="B25" s="4">
        <v>1712300750</v>
      </c>
      <c r="C25" s="4" t="s">
        <v>52</v>
      </c>
      <c r="D25" s="4"/>
      <c r="E25" s="4"/>
      <c r="F25" s="381">
        <v>2000</v>
      </c>
      <c r="G25" s="381">
        <v>1300</v>
      </c>
      <c r="H25" s="177">
        <v>2024</v>
      </c>
      <c r="I25" s="381">
        <v>2400</v>
      </c>
      <c r="J25" s="146">
        <v>1005</v>
      </c>
    </row>
    <row r="26" spans="1:10" ht="12.75">
      <c r="A26" s="4">
        <v>751</v>
      </c>
      <c r="B26" s="4">
        <v>1712300751</v>
      </c>
      <c r="C26" s="4" t="s">
        <v>520</v>
      </c>
      <c r="D26" s="4"/>
      <c r="E26" s="4"/>
      <c r="F26" s="146">
        <v>200</v>
      </c>
      <c r="G26" s="4"/>
      <c r="H26" s="177">
        <v>35</v>
      </c>
      <c r="I26" s="146">
        <v>200</v>
      </c>
      <c r="J26" s="146"/>
    </row>
    <row r="27" spans="1:10" ht="12.75">
      <c r="A27" s="4">
        <v>772</v>
      </c>
      <c r="B27" s="4">
        <v>1712300772</v>
      </c>
      <c r="C27" s="4" t="s">
        <v>542</v>
      </c>
      <c r="D27" s="4"/>
      <c r="E27" s="4"/>
      <c r="F27" s="146">
        <v>6</v>
      </c>
      <c r="G27" s="4"/>
      <c r="H27" s="177">
        <v>4</v>
      </c>
      <c r="I27" s="146">
        <v>7</v>
      </c>
      <c r="J27" s="146"/>
    </row>
    <row r="28" spans="1:10" s="2" customFormat="1" ht="12.75">
      <c r="A28" s="6"/>
      <c r="B28" s="7" t="s">
        <v>53</v>
      </c>
      <c r="C28" s="7"/>
      <c r="D28" s="232"/>
      <c r="E28" s="232"/>
      <c r="F28" s="146"/>
      <c r="G28" s="7"/>
      <c r="H28" s="221"/>
      <c r="I28" s="146"/>
      <c r="J28" s="7"/>
    </row>
    <row r="29" spans="1:10" ht="12.75">
      <c r="A29" s="5"/>
      <c r="B29" s="4" t="s">
        <v>14</v>
      </c>
      <c r="C29" s="4"/>
      <c r="D29" s="10"/>
      <c r="E29" s="10"/>
      <c r="F29" s="146">
        <f>SUM(F12)</f>
        <v>5</v>
      </c>
      <c r="G29" s="146">
        <f>SUM(G12)</f>
        <v>15</v>
      </c>
      <c r="H29" s="146">
        <f>SUM(H12)</f>
        <v>5</v>
      </c>
      <c r="I29" s="146">
        <f>SUM(I12)</f>
        <v>5</v>
      </c>
      <c r="J29" s="146">
        <f>SUM(J12)</f>
        <v>5</v>
      </c>
    </row>
    <row r="30" spans="1:10" ht="12.75">
      <c r="A30" s="5"/>
      <c r="B30" s="4" t="s">
        <v>15</v>
      </c>
      <c r="C30" s="4"/>
      <c r="D30" s="10"/>
      <c r="E30" s="10"/>
      <c r="F30" s="146">
        <f>SUM(F14:F27)</f>
        <v>2538</v>
      </c>
      <c r="G30" s="146">
        <f>SUM(G15:G27)</f>
        <v>1526</v>
      </c>
      <c r="H30" s="146">
        <f>SUM(H14:H27)</f>
        <v>2313</v>
      </c>
      <c r="I30" s="146">
        <f>SUM(I14:I27)</f>
        <v>3422</v>
      </c>
      <c r="J30" s="146">
        <f>SUM(J15:J27)</f>
        <v>1266</v>
      </c>
    </row>
    <row r="31" spans="1:10" ht="12.75" customHeight="1">
      <c r="A31" s="5"/>
      <c r="B31" s="4" t="s">
        <v>310</v>
      </c>
      <c r="C31" s="4"/>
      <c r="D31" s="10"/>
      <c r="E31" s="10"/>
      <c r="F31" s="153">
        <f>SUM(F29-F30)</f>
        <v>-2533</v>
      </c>
      <c r="G31" s="153">
        <f>SUM(G29-G30)</f>
        <v>-1511</v>
      </c>
      <c r="H31" s="153">
        <f>SUM(H29-H30)</f>
        <v>-2308</v>
      </c>
      <c r="I31" s="153">
        <f>SUM(I29-I30)</f>
        <v>-3417</v>
      </c>
      <c r="J31" s="153">
        <f>SUM(J29-J30)</f>
        <v>-1261</v>
      </c>
    </row>
    <row r="32" spans="1:10" ht="18" customHeight="1">
      <c r="A32" s="13" t="s">
        <v>543</v>
      </c>
      <c r="B32" s="13"/>
      <c r="C32" s="426" t="s">
        <v>545</v>
      </c>
      <c r="G32" s="1"/>
      <c r="J32" s="425"/>
    </row>
    <row r="33" spans="1:10" ht="12.75" customHeight="1">
      <c r="A33" s="8" t="s">
        <v>54</v>
      </c>
      <c r="B33" s="8"/>
      <c r="C33" s="19"/>
      <c r="D33" s="15"/>
      <c r="E33" s="15"/>
      <c r="F33" s="332"/>
      <c r="G33" s="218"/>
      <c r="H33" s="218"/>
      <c r="I33" s="332"/>
      <c r="J33" s="425"/>
    </row>
    <row r="34" spans="1:10" ht="12.75" customHeight="1">
      <c r="A34" s="20">
        <v>220</v>
      </c>
      <c r="B34" s="441" t="s">
        <v>779</v>
      </c>
      <c r="C34" s="20" t="s">
        <v>780</v>
      </c>
      <c r="D34" s="4"/>
      <c r="E34" s="4"/>
      <c r="F34" s="231">
        <v>5</v>
      </c>
      <c r="G34" s="231">
        <v>15</v>
      </c>
      <c r="H34" s="177">
        <v>1</v>
      </c>
      <c r="I34" s="231">
        <v>2</v>
      </c>
      <c r="J34" s="425"/>
    </row>
    <row r="35" spans="1:10" ht="12.75" customHeight="1">
      <c r="A35" s="13"/>
      <c r="B35" s="13"/>
      <c r="C35" s="426"/>
      <c r="G35" s="1"/>
      <c r="J35" s="425"/>
    </row>
    <row r="36" spans="1:10" ht="12.75" customHeight="1">
      <c r="A36" s="11" t="s">
        <v>13</v>
      </c>
      <c r="B36" s="17"/>
      <c r="C36" s="17"/>
      <c r="D36" s="12"/>
      <c r="E36" s="12"/>
      <c r="F36" s="159"/>
      <c r="G36" s="159"/>
      <c r="H36" s="159"/>
      <c r="I36" s="159"/>
      <c r="J36" s="425"/>
    </row>
    <row r="37" spans="1:10" ht="12.75" customHeight="1">
      <c r="A37" s="5">
        <v>531</v>
      </c>
      <c r="B37" s="4">
        <v>1713100531</v>
      </c>
      <c r="C37" s="4" t="s">
        <v>544</v>
      </c>
      <c r="D37" s="10"/>
      <c r="E37" s="10"/>
      <c r="F37" s="153">
        <v>15</v>
      </c>
      <c r="G37" s="153"/>
      <c r="H37" s="153">
        <v>2</v>
      </c>
      <c r="I37" s="153"/>
      <c r="J37" s="425"/>
    </row>
    <row r="38" spans="1:10" ht="12.75" customHeight="1">
      <c r="A38" s="5">
        <v>533</v>
      </c>
      <c r="B38" s="4">
        <v>1713100533</v>
      </c>
      <c r="C38" s="4" t="s">
        <v>546</v>
      </c>
      <c r="D38" s="10"/>
      <c r="E38" s="10"/>
      <c r="F38" s="153">
        <v>40</v>
      </c>
      <c r="G38" s="153"/>
      <c r="H38" s="153">
        <v>6</v>
      </c>
      <c r="I38" s="153"/>
      <c r="J38" s="425"/>
    </row>
    <row r="39" spans="1:10" ht="12.75" customHeight="1">
      <c r="A39" s="5">
        <v>759</v>
      </c>
      <c r="B39" s="4">
        <v>1713100759</v>
      </c>
      <c r="C39" s="4" t="s">
        <v>921</v>
      </c>
      <c r="D39" s="10"/>
      <c r="E39" s="10"/>
      <c r="F39" s="153"/>
      <c r="G39" s="153"/>
      <c r="H39" s="153"/>
      <c r="I39" s="153">
        <v>700</v>
      </c>
      <c r="J39" s="425"/>
    </row>
    <row r="40" spans="1:10" ht="12.75" customHeight="1">
      <c r="A40" s="5"/>
      <c r="B40" s="7" t="s">
        <v>677</v>
      </c>
      <c r="C40" s="7"/>
      <c r="D40" s="10"/>
      <c r="E40" s="10"/>
      <c r="F40" s="153"/>
      <c r="G40" s="153"/>
      <c r="H40" s="153"/>
      <c r="I40" s="153"/>
      <c r="J40" s="425"/>
    </row>
    <row r="41" spans="1:10" ht="12.75" customHeight="1">
      <c r="A41" s="5"/>
      <c r="B41" s="4" t="s">
        <v>14</v>
      </c>
      <c r="C41" s="4"/>
      <c r="D41" s="10"/>
      <c r="E41" s="10"/>
      <c r="F41" s="146">
        <f>SUM(F34)</f>
        <v>5</v>
      </c>
      <c r="G41" s="146">
        <f>SUM(G34)</f>
        <v>15</v>
      </c>
      <c r="H41" s="146">
        <f>SUM(H34)</f>
        <v>1</v>
      </c>
      <c r="I41" s="146">
        <f>SUM(I34)</f>
        <v>2</v>
      </c>
      <c r="J41" s="425"/>
    </row>
    <row r="42" spans="1:10" ht="12.75" customHeight="1">
      <c r="A42" s="5"/>
      <c r="B42" s="4" t="s">
        <v>15</v>
      </c>
      <c r="C42" s="4"/>
      <c r="D42" s="10"/>
      <c r="E42" s="10"/>
      <c r="F42" s="146">
        <f>SUM(F37+F38)</f>
        <v>55</v>
      </c>
      <c r="G42" s="146">
        <f>SUM(G37+G38)</f>
        <v>0</v>
      </c>
      <c r="H42" s="146">
        <f>SUM(H37+H38)</f>
        <v>8</v>
      </c>
      <c r="I42" s="146">
        <f>SUM(I37+I39)</f>
        <v>700</v>
      </c>
      <c r="J42" s="425"/>
    </row>
    <row r="43" spans="1:10" ht="12.75" customHeight="1">
      <c r="A43" s="5"/>
      <c r="B43" s="4" t="s">
        <v>310</v>
      </c>
      <c r="C43" s="4"/>
      <c r="D43" s="10"/>
      <c r="E43" s="10"/>
      <c r="F43" s="153">
        <f>SUM(F41-F42)</f>
        <v>-50</v>
      </c>
      <c r="G43" s="153">
        <f>SUM(G41-G42)</f>
        <v>15</v>
      </c>
      <c r="H43" s="153">
        <f>SUM(H41-H42)</f>
        <v>-7</v>
      </c>
      <c r="I43" s="153">
        <f>SUM(I41-I42)</f>
        <v>-698</v>
      </c>
      <c r="J43" s="425"/>
    </row>
    <row r="44" spans="1:10" ht="18">
      <c r="A44" s="13" t="s">
        <v>56</v>
      </c>
      <c r="B44" s="13"/>
      <c r="G44" s="1"/>
      <c r="J44" s="68"/>
    </row>
    <row r="45" spans="1:10" ht="12.75">
      <c r="A45" s="8" t="s">
        <v>13</v>
      </c>
      <c r="B45" s="8"/>
      <c r="F45" s="147"/>
      <c r="G45" s="1"/>
      <c r="I45" s="147"/>
      <c r="J45" s="17"/>
    </row>
    <row r="46" spans="1:10" ht="12.75">
      <c r="A46" s="4">
        <v>110</v>
      </c>
      <c r="B46" s="4">
        <v>1714000110</v>
      </c>
      <c r="C46" s="4" t="s">
        <v>57</v>
      </c>
      <c r="D46" s="232"/>
      <c r="E46" s="232"/>
      <c r="F46" s="404">
        <v>186</v>
      </c>
      <c r="G46" s="412">
        <v>127</v>
      </c>
      <c r="H46" s="177">
        <v>201</v>
      </c>
      <c r="I46" s="404">
        <v>187</v>
      </c>
      <c r="J46" s="146">
        <v>85</v>
      </c>
    </row>
    <row r="47" spans="1:10" ht="12.75">
      <c r="A47" s="4">
        <v>120</v>
      </c>
      <c r="B47" s="4">
        <v>1714000120</v>
      </c>
      <c r="C47" s="4" t="s">
        <v>4</v>
      </c>
      <c r="D47" s="4"/>
      <c r="E47" s="4"/>
      <c r="F47" s="404"/>
      <c r="G47" s="412">
        <v>1</v>
      </c>
      <c r="H47" s="177"/>
      <c r="I47" s="404"/>
      <c r="J47" s="146">
        <v>1</v>
      </c>
    </row>
    <row r="48" spans="1:11" ht="12.75">
      <c r="A48" s="4">
        <v>750</v>
      </c>
      <c r="B48" s="4">
        <v>1714200750</v>
      </c>
      <c r="C48" s="4" t="s">
        <v>523</v>
      </c>
      <c r="D48" s="4"/>
      <c r="E48" s="4"/>
      <c r="F48" s="404">
        <v>13</v>
      </c>
      <c r="G48" s="412"/>
      <c r="H48" s="177">
        <v>10</v>
      </c>
      <c r="I48" s="404">
        <v>13</v>
      </c>
      <c r="J48" s="146"/>
      <c r="K48" s="233"/>
    </row>
    <row r="49" spans="1:10" s="2" customFormat="1" ht="12.75">
      <c r="A49" s="6"/>
      <c r="B49" s="7" t="s">
        <v>179</v>
      </c>
      <c r="C49" s="7"/>
      <c r="D49" s="232">
        <v>0.4</v>
      </c>
      <c r="E49" s="232">
        <v>0.4</v>
      </c>
      <c r="F49" s="146"/>
      <c r="G49" s="252"/>
      <c r="H49" s="221"/>
      <c r="I49" s="146"/>
      <c r="J49" s="7"/>
    </row>
    <row r="50" spans="1:10" ht="12.75">
      <c r="A50" s="5"/>
      <c r="B50" s="4" t="s">
        <v>14</v>
      </c>
      <c r="C50" s="4"/>
      <c r="D50" s="10"/>
      <c r="E50" s="10"/>
      <c r="F50" s="146"/>
      <c r="G50" s="4"/>
      <c r="H50" s="177"/>
      <c r="I50" s="146"/>
      <c r="J50" s="4"/>
    </row>
    <row r="51" spans="1:10" ht="12.75">
      <c r="A51" s="5"/>
      <c r="B51" s="4" t="s">
        <v>15</v>
      </c>
      <c r="C51" s="4"/>
      <c r="D51" s="10"/>
      <c r="E51" s="10"/>
      <c r="F51" s="146">
        <f>SUM(F46:F48)</f>
        <v>199</v>
      </c>
      <c r="G51" s="146">
        <f>SUM(G46:G47)</f>
        <v>128</v>
      </c>
      <c r="H51" s="146">
        <f>SUM(H46:H48)</f>
        <v>211</v>
      </c>
      <c r="I51" s="146">
        <f>SUM(I46:I48)</f>
        <v>200</v>
      </c>
      <c r="J51" s="146">
        <f>SUM(J46:J47)</f>
        <v>86</v>
      </c>
    </row>
    <row r="52" spans="1:10" ht="12.75">
      <c r="A52" s="5"/>
      <c r="B52" s="4" t="s">
        <v>310</v>
      </c>
      <c r="C52" s="4"/>
      <c r="D52" s="10"/>
      <c r="E52" s="10"/>
      <c r="F52" s="153">
        <f>SUM(F50-F51)</f>
        <v>-199</v>
      </c>
      <c r="G52" s="153">
        <f>SUM(G50-G51)</f>
        <v>-128</v>
      </c>
      <c r="H52" s="153">
        <f>SUM(H50-H51)</f>
        <v>-211</v>
      </c>
      <c r="I52" s="153">
        <f>SUM(I50-I51)</f>
        <v>-200</v>
      </c>
      <c r="J52" s="153">
        <f>SUM(J50-J51)</f>
        <v>-86</v>
      </c>
    </row>
    <row r="53" spans="1:10" ht="12.75">
      <c r="A53" s="11"/>
      <c r="B53" s="17"/>
      <c r="C53" s="17"/>
      <c r="D53" s="12"/>
      <c r="E53" s="12"/>
      <c r="J53" s="68"/>
    </row>
    <row r="54" spans="1:10" ht="27.75">
      <c r="A54" s="523" t="s">
        <v>26</v>
      </c>
      <c r="B54" s="523"/>
      <c r="C54" s="523"/>
      <c r="D54" s="523"/>
      <c r="E54" s="523"/>
      <c r="F54" s="523"/>
      <c r="G54" s="523"/>
      <c r="H54" s="523"/>
      <c r="I54" s="523"/>
      <c r="J54" s="1"/>
    </row>
    <row r="55" spans="1:10" ht="27.75">
      <c r="A55" s="521" t="s">
        <v>820</v>
      </c>
      <c r="B55" s="521"/>
      <c r="C55" s="521"/>
      <c r="D55" s="521"/>
      <c r="E55" s="521"/>
      <c r="F55" s="521"/>
      <c r="G55" s="521"/>
      <c r="H55" s="521"/>
      <c r="I55" s="521"/>
      <c r="J55" s="1"/>
    </row>
    <row r="56" spans="1:10" ht="20.25">
      <c r="A56" s="522" t="s">
        <v>50</v>
      </c>
      <c r="B56" s="522"/>
      <c r="C56" s="522"/>
      <c r="D56" s="522"/>
      <c r="E56" s="522"/>
      <c r="F56" s="522"/>
      <c r="G56" s="522"/>
      <c r="H56" s="522"/>
      <c r="I56" s="522"/>
      <c r="J56" s="17"/>
    </row>
    <row r="57" spans="1:10" ht="20.25">
      <c r="A57" s="522" t="s">
        <v>134</v>
      </c>
      <c r="B57" s="522"/>
      <c r="C57" s="522"/>
      <c r="D57" s="522"/>
      <c r="E57" s="522"/>
      <c r="F57" s="522"/>
      <c r="G57" s="522"/>
      <c r="H57" s="522"/>
      <c r="I57" s="522"/>
      <c r="J57" s="17"/>
    </row>
    <row r="58" spans="1:10" ht="20.25">
      <c r="A58" s="530" t="s">
        <v>306</v>
      </c>
      <c r="B58" s="530"/>
      <c r="C58" s="530"/>
      <c r="D58" s="530"/>
      <c r="E58" s="530"/>
      <c r="F58" s="530"/>
      <c r="G58" s="530"/>
      <c r="H58" s="530"/>
      <c r="I58" s="530"/>
      <c r="J58" s="17"/>
    </row>
    <row r="59" spans="1:10" s="37" customFormat="1" ht="13.5" thickBot="1">
      <c r="A59" s="42">
        <v>1</v>
      </c>
      <c r="B59" s="43">
        <v>2</v>
      </c>
      <c r="C59" s="43">
        <v>3</v>
      </c>
      <c r="D59" s="525" t="s">
        <v>392</v>
      </c>
      <c r="E59" s="532"/>
      <c r="F59" s="363" t="s">
        <v>325</v>
      </c>
      <c r="G59" s="230">
        <v>5</v>
      </c>
      <c r="H59" s="229" t="s">
        <v>393</v>
      </c>
      <c r="I59" s="363" t="s">
        <v>325</v>
      </c>
      <c r="J59" s="240" t="s">
        <v>416</v>
      </c>
    </row>
    <row r="60" spans="1:10" s="37" customFormat="1" ht="13.5" customHeight="1" thickTop="1">
      <c r="A60" s="35" t="s">
        <v>0</v>
      </c>
      <c r="B60" s="36"/>
      <c r="C60" s="36"/>
      <c r="D60" s="527" t="s">
        <v>297</v>
      </c>
      <c r="E60" s="533"/>
      <c r="F60" s="243"/>
      <c r="G60" s="242" t="s">
        <v>305</v>
      </c>
      <c r="H60" s="535" t="s">
        <v>814</v>
      </c>
      <c r="I60" s="243" t="s">
        <v>309</v>
      </c>
      <c r="J60" s="362" t="s">
        <v>309</v>
      </c>
    </row>
    <row r="61" spans="1:10" s="37" customFormat="1" ht="13.5" thickBot="1">
      <c r="A61" s="38" t="s">
        <v>1</v>
      </c>
      <c r="B61" s="39" t="s">
        <v>51</v>
      </c>
      <c r="C61" s="39" t="s">
        <v>2</v>
      </c>
      <c r="D61" s="529"/>
      <c r="E61" s="534"/>
      <c r="F61" s="365" t="s">
        <v>376</v>
      </c>
      <c r="G61" s="242"/>
      <c r="H61" s="536"/>
      <c r="I61" s="365" t="s">
        <v>376</v>
      </c>
      <c r="J61" s="368" t="s">
        <v>376</v>
      </c>
    </row>
    <row r="62" spans="1:10" s="37" customFormat="1" ht="26.25" thickBot="1">
      <c r="A62" s="40"/>
      <c r="B62" s="41"/>
      <c r="C62" s="41"/>
      <c r="D62" s="41" t="s">
        <v>771</v>
      </c>
      <c r="E62" s="41" t="s">
        <v>813</v>
      </c>
      <c r="F62" s="379" t="s">
        <v>771</v>
      </c>
      <c r="G62" s="245" t="s">
        <v>429</v>
      </c>
      <c r="H62" s="537"/>
      <c r="I62" s="379" t="s">
        <v>813</v>
      </c>
      <c r="J62" s="370" t="s">
        <v>417</v>
      </c>
    </row>
    <row r="63" spans="1:10" ht="18.75" thickTop="1">
      <c r="A63" s="13" t="s">
        <v>59</v>
      </c>
      <c r="B63" s="13"/>
      <c r="J63" s="334"/>
    </row>
    <row r="64" spans="1:10" ht="12.75">
      <c r="A64" s="8" t="s">
        <v>13</v>
      </c>
      <c r="B64" s="8"/>
      <c r="J64" s="17"/>
    </row>
    <row r="65" spans="1:10" ht="12.75">
      <c r="A65" s="4">
        <v>110</v>
      </c>
      <c r="B65" s="4">
        <v>1715100110</v>
      </c>
      <c r="C65" s="4" t="s">
        <v>57</v>
      </c>
      <c r="D65" s="4"/>
      <c r="E65" s="4"/>
      <c r="F65" s="404">
        <v>498</v>
      </c>
      <c r="G65" s="414">
        <v>268</v>
      </c>
      <c r="H65" s="177">
        <v>489</v>
      </c>
      <c r="I65" s="404">
        <v>535</v>
      </c>
      <c r="J65" s="146"/>
    </row>
    <row r="66" spans="1:10" ht="12.75">
      <c r="A66" s="4">
        <v>120</v>
      </c>
      <c r="B66" s="4">
        <v>1715100120</v>
      </c>
      <c r="C66" s="4" t="s">
        <v>4</v>
      </c>
      <c r="D66" s="4"/>
      <c r="E66" s="4"/>
      <c r="F66" s="404"/>
      <c r="G66" s="414">
        <v>12</v>
      </c>
      <c r="H66" s="177"/>
      <c r="I66" s="404"/>
      <c r="J66" s="146"/>
    </row>
    <row r="67" spans="1:10" ht="12.75">
      <c r="A67" s="4">
        <v>320</v>
      </c>
      <c r="B67" s="4">
        <v>1715100320</v>
      </c>
      <c r="C67" s="4" t="s">
        <v>39</v>
      </c>
      <c r="D67" s="4"/>
      <c r="E67" s="4"/>
      <c r="F67" s="404"/>
      <c r="G67" s="414"/>
      <c r="H67" s="177"/>
      <c r="I67" s="404"/>
      <c r="J67" s="146"/>
    </row>
    <row r="68" spans="1:10" ht="12.75">
      <c r="A68" s="4">
        <v>540</v>
      </c>
      <c r="B68" s="4">
        <v>1715100540</v>
      </c>
      <c r="C68" s="4" t="s">
        <v>524</v>
      </c>
      <c r="D68" s="4"/>
      <c r="E68" s="4"/>
      <c r="F68" s="404"/>
      <c r="G68" s="414"/>
      <c r="H68" s="177"/>
      <c r="I68" s="404"/>
      <c r="J68" s="146"/>
    </row>
    <row r="69" spans="1:10" ht="12.75">
      <c r="A69" s="4">
        <v>582</v>
      </c>
      <c r="B69" s="4">
        <v>1715100582</v>
      </c>
      <c r="C69" s="4" t="s">
        <v>10</v>
      </c>
      <c r="D69" s="4"/>
      <c r="E69" s="4"/>
      <c r="F69" s="69">
        <v>2</v>
      </c>
      <c r="G69" s="69">
        <v>2</v>
      </c>
      <c r="H69" s="177"/>
      <c r="I69" s="69">
        <v>2</v>
      </c>
      <c r="J69" s="146"/>
    </row>
    <row r="70" spans="1:10" ht="12.75">
      <c r="A70" s="4">
        <v>720</v>
      </c>
      <c r="B70" s="4">
        <v>1715100720</v>
      </c>
      <c r="C70" s="4" t="s">
        <v>25</v>
      </c>
      <c r="D70" s="4"/>
      <c r="E70" s="4"/>
      <c r="F70" s="69">
        <v>3</v>
      </c>
      <c r="G70" s="69">
        <v>7</v>
      </c>
      <c r="H70" s="177">
        <v>1</v>
      </c>
      <c r="I70" s="69">
        <v>3</v>
      </c>
      <c r="J70" s="146"/>
    </row>
    <row r="71" spans="1:10" ht="12.75">
      <c r="A71" s="4">
        <v>731</v>
      </c>
      <c r="B71" s="4">
        <v>1715100731</v>
      </c>
      <c r="C71" s="4" t="s">
        <v>449</v>
      </c>
      <c r="D71" s="4"/>
      <c r="E71" s="4"/>
      <c r="F71" s="69">
        <v>25</v>
      </c>
      <c r="G71" s="69">
        <v>7</v>
      </c>
      <c r="H71" s="177">
        <v>18</v>
      </c>
      <c r="I71" s="69">
        <v>25</v>
      </c>
      <c r="J71" s="146"/>
    </row>
    <row r="72" spans="1:10" ht="12.75">
      <c r="A72" s="4">
        <v>732</v>
      </c>
      <c r="B72" s="4">
        <v>1715100732</v>
      </c>
      <c r="C72" s="4" t="s">
        <v>450</v>
      </c>
      <c r="D72" s="4"/>
      <c r="E72" s="4"/>
      <c r="F72" s="69">
        <v>13</v>
      </c>
      <c r="G72" s="69">
        <v>1</v>
      </c>
      <c r="H72" s="177">
        <v>14</v>
      </c>
      <c r="I72" s="69">
        <v>14</v>
      </c>
      <c r="J72" s="146"/>
    </row>
    <row r="73" spans="1:10" ht="12.75">
      <c r="A73" s="4">
        <v>733</v>
      </c>
      <c r="B73" s="4">
        <v>1715100733</v>
      </c>
      <c r="C73" s="4" t="s">
        <v>451</v>
      </c>
      <c r="D73" s="4"/>
      <c r="E73" s="4"/>
      <c r="F73" s="69">
        <v>20</v>
      </c>
      <c r="G73" s="69">
        <v>8</v>
      </c>
      <c r="H73" s="177">
        <v>17</v>
      </c>
      <c r="I73" s="69">
        <v>20</v>
      </c>
      <c r="J73" s="146"/>
    </row>
    <row r="74" spans="1:10" ht="12.75">
      <c r="A74" s="24">
        <v>731</v>
      </c>
      <c r="B74" s="24">
        <v>1715110731</v>
      </c>
      <c r="C74" s="24" t="s">
        <v>496</v>
      </c>
      <c r="D74" s="256"/>
      <c r="E74" s="256"/>
      <c r="F74" s="69">
        <v>40</v>
      </c>
      <c r="G74" s="69">
        <v>27</v>
      </c>
      <c r="H74" s="146">
        <v>25</v>
      </c>
      <c r="I74" s="69">
        <v>30</v>
      </c>
      <c r="J74" s="146"/>
    </row>
    <row r="75" spans="1:10" ht="12.75">
      <c r="A75" s="24">
        <v>732</v>
      </c>
      <c r="B75" s="24">
        <v>1715110732</v>
      </c>
      <c r="C75" s="24" t="s">
        <v>497</v>
      </c>
      <c r="D75" s="256"/>
      <c r="E75" s="256"/>
      <c r="F75" s="69">
        <v>50</v>
      </c>
      <c r="G75" s="69">
        <v>4</v>
      </c>
      <c r="H75" s="146">
        <v>13</v>
      </c>
      <c r="I75" s="69">
        <v>50</v>
      </c>
      <c r="J75" s="146"/>
    </row>
    <row r="76" spans="1:10" ht="12.75">
      <c r="A76" s="24">
        <v>733</v>
      </c>
      <c r="B76" s="24">
        <v>1715110733</v>
      </c>
      <c r="C76" s="24" t="s">
        <v>498</v>
      </c>
      <c r="D76" s="256"/>
      <c r="E76" s="256"/>
      <c r="F76" s="69">
        <v>30</v>
      </c>
      <c r="G76" s="69">
        <v>21</v>
      </c>
      <c r="H76" s="146">
        <v>22</v>
      </c>
      <c r="I76" s="69">
        <v>30</v>
      </c>
      <c r="J76" s="146"/>
    </row>
    <row r="77" spans="1:10" ht="12.75">
      <c r="A77" s="24">
        <v>930</v>
      </c>
      <c r="B77" s="24">
        <v>1715110930</v>
      </c>
      <c r="C77" s="24" t="s">
        <v>425</v>
      </c>
      <c r="D77" s="256"/>
      <c r="E77" s="256"/>
      <c r="F77" s="146"/>
      <c r="G77" s="69"/>
      <c r="H77" s="146"/>
      <c r="I77" s="146"/>
      <c r="J77" s="146"/>
    </row>
    <row r="78" spans="1:10" ht="12.75">
      <c r="A78" s="24"/>
      <c r="B78" s="24"/>
      <c r="C78" s="24"/>
      <c r="D78" s="256"/>
      <c r="E78" s="256"/>
      <c r="F78" s="146"/>
      <c r="G78" s="4"/>
      <c r="H78" s="146"/>
      <c r="I78" s="146"/>
      <c r="J78" s="146"/>
    </row>
    <row r="79" spans="1:10" s="2" customFormat="1" ht="12.75">
      <c r="A79" s="239"/>
      <c r="B79" s="239" t="s">
        <v>334</v>
      </c>
      <c r="C79" s="239"/>
      <c r="D79" s="259">
        <v>4</v>
      </c>
      <c r="E79" s="259">
        <v>4</v>
      </c>
      <c r="F79" s="146"/>
      <c r="G79" s="7"/>
      <c r="H79" s="145"/>
      <c r="I79" s="146"/>
      <c r="J79" s="7"/>
    </row>
    <row r="80" spans="1:10" ht="12.75">
      <c r="A80" s="5"/>
      <c r="B80" s="4" t="s">
        <v>14</v>
      </c>
      <c r="C80" s="4"/>
      <c r="D80" s="10"/>
      <c r="E80" s="10"/>
      <c r="F80" s="146"/>
      <c r="G80" s="4"/>
      <c r="H80" s="146"/>
      <c r="I80" s="146"/>
      <c r="J80" s="4"/>
    </row>
    <row r="81" spans="1:10" ht="12.75">
      <c r="A81" s="5"/>
      <c r="B81" s="4" t="s">
        <v>15</v>
      </c>
      <c r="C81" s="4"/>
      <c r="D81" s="10"/>
      <c r="E81" s="10"/>
      <c r="F81" s="146">
        <f>SUM(F65:F78)</f>
        <v>681</v>
      </c>
      <c r="G81" s="146">
        <f>SUM(G65:G80)</f>
        <v>357</v>
      </c>
      <c r="H81" s="146">
        <f>SUM(H65:H80)</f>
        <v>599</v>
      </c>
      <c r="I81" s="146">
        <f>SUM(I65:I78)</f>
        <v>709</v>
      </c>
      <c r="J81" s="146">
        <f>SUM(J65:J80)</f>
        <v>0</v>
      </c>
    </row>
    <row r="82" spans="1:10" ht="12.75">
      <c r="A82" s="5"/>
      <c r="B82" s="4" t="s">
        <v>310</v>
      </c>
      <c r="C82" s="4"/>
      <c r="D82" s="10"/>
      <c r="E82" s="10"/>
      <c r="F82" s="153">
        <f>SUM(F80-F81)</f>
        <v>-681</v>
      </c>
      <c r="G82" s="153">
        <f>SUM(G80-G81)</f>
        <v>-357</v>
      </c>
      <c r="H82" s="146">
        <f>SUM(H80-H81)</f>
        <v>-599</v>
      </c>
      <c r="I82" s="153">
        <f>SUM(I80-I81)</f>
        <v>-709</v>
      </c>
      <c r="J82" s="153">
        <f>SUM(J80-J81)</f>
        <v>0</v>
      </c>
    </row>
    <row r="83" spans="1:10" ht="12.75">
      <c r="A83" s="260"/>
      <c r="B83" s="260"/>
      <c r="C83" s="260"/>
      <c r="D83" s="261"/>
      <c r="E83" s="261"/>
      <c r="G83" s="262"/>
      <c r="J83" s="68"/>
    </row>
    <row r="84" spans="1:10" ht="12.75">
      <c r="A84" s="260"/>
      <c r="B84" s="260"/>
      <c r="C84" s="260"/>
      <c r="D84" s="261"/>
      <c r="E84" s="261"/>
      <c r="G84" s="262"/>
      <c r="J84" s="17"/>
    </row>
    <row r="85" spans="1:10" s="75" customFormat="1" ht="15.75">
      <c r="A85" s="70" t="s">
        <v>172</v>
      </c>
      <c r="B85" s="70"/>
      <c r="C85" s="72"/>
      <c r="D85" s="247">
        <f>SUM(D79,D49)</f>
        <v>4.4</v>
      </c>
      <c r="E85" s="247">
        <f>SUM(E79,E49)</f>
        <v>4.4</v>
      </c>
      <c r="G85" s="222"/>
      <c r="H85" s="222"/>
      <c r="J85" s="72"/>
    </row>
    <row r="86" spans="1:10" ht="12.75">
      <c r="A86" s="5"/>
      <c r="B86" s="4" t="s">
        <v>14</v>
      </c>
      <c r="C86" s="4"/>
      <c r="D86" s="10"/>
      <c r="E86" s="10"/>
      <c r="F86" s="146">
        <f>SUM(F29,F50,F80,F41)</f>
        <v>10</v>
      </c>
      <c r="G86" s="146">
        <f>SUM(G29,G50,G80,G41)</f>
        <v>30</v>
      </c>
      <c r="H86" s="146">
        <f>SUM(H29,H50,H80,H41)</f>
        <v>6</v>
      </c>
      <c r="I86" s="146">
        <f>SUM(I29,I50,I80,I41)</f>
        <v>7</v>
      </c>
      <c r="J86" s="146">
        <f>SUM(J29,J50,J80)</f>
        <v>5</v>
      </c>
    </row>
    <row r="87" spans="1:10" ht="12.75">
      <c r="A87" s="5"/>
      <c r="B87" s="4" t="s">
        <v>15</v>
      </c>
      <c r="C87" s="4"/>
      <c r="D87" s="10"/>
      <c r="E87" s="10"/>
      <c r="F87" s="146">
        <f>SUM(F30,F51,F81,F42)</f>
        <v>3473</v>
      </c>
      <c r="G87" s="146">
        <f>SUM(G30,G51,G81)</f>
        <v>2011</v>
      </c>
      <c r="H87" s="146">
        <f>SUM(H30,H42,H51,H81)</f>
        <v>3131</v>
      </c>
      <c r="I87" s="146">
        <f>SUM(I30,I51,I81,I42)</f>
        <v>5031</v>
      </c>
      <c r="J87" s="146">
        <f>SUM(J30,J51,J81)</f>
        <v>1352</v>
      </c>
    </row>
    <row r="88" spans="1:10" ht="12.75">
      <c r="A88" s="5"/>
      <c r="B88" s="4" t="s">
        <v>310</v>
      </c>
      <c r="C88" s="4"/>
      <c r="D88" s="10"/>
      <c r="E88" s="10"/>
      <c r="F88" s="153">
        <f>SUM(F86-F87)</f>
        <v>-3463</v>
      </c>
      <c r="G88" s="153">
        <f>SUM(G86-G87)</f>
        <v>-1981</v>
      </c>
      <c r="H88" s="153">
        <f>SUM(H86-H87)</f>
        <v>-3125</v>
      </c>
      <c r="I88" s="153">
        <f>SUM(I86-I87)</f>
        <v>-5024</v>
      </c>
      <c r="J88" s="153">
        <f>SUM(J86-J87)</f>
        <v>-1347</v>
      </c>
    </row>
    <row r="89" spans="1:10" ht="12.75">
      <c r="A89" s="11"/>
      <c r="B89" s="17"/>
      <c r="C89" s="17"/>
      <c r="D89" s="12"/>
      <c r="E89" s="12"/>
      <c r="F89" s="147"/>
      <c r="G89" s="147"/>
      <c r="H89" s="147"/>
      <c r="I89" s="147"/>
      <c r="J89" s="68"/>
    </row>
    <row r="90" spans="1:10" ht="27.75">
      <c r="A90" s="523" t="s">
        <v>26</v>
      </c>
      <c r="B90" s="523"/>
      <c r="C90" s="523"/>
      <c r="D90" s="523"/>
      <c r="E90" s="523"/>
      <c r="F90" s="523"/>
      <c r="G90" s="523"/>
      <c r="H90" s="523"/>
      <c r="I90" s="523"/>
      <c r="J90" s="1"/>
    </row>
    <row r="91" spans="1:10" ht="27.75">
      <c r="A91" s="521" t="s">
        <v>820</v>
      </c>
      <c r="B91" s="521"/>
      <c r="C91" s="521"/>
      <c r="D91" s="521"/>
      <c r="E91" s="521"/>
      <c r="F91" s="521"/>
      <c r="G91" s="521"/>
      <c r="H91" s="521"/>
      <c r="I91" s="521"/>
      <c r="J91" s="1"/>
    </row>
    <row r="92" spans="1:10" ht="20.25">
      <c r="A92" s="522" t="s">
        <v>50</v>
      </c>
      <c r="B92" s="522"/>
      <c r="C92" s="522"/>
      <c r="D92" s="522"/>
      <c r="E92" s="522"/>
      <c r="F92" s="522"/>
      <c r="G92" s="522"/>
      <c r="H92" s="522"/>
      <c r="I92" s="522"/>
      <c r="J92" s="17"/>
    </row>
    <row r="93" spans="1:10" ht="20.25">
      <c r="A93" s="522" t="s">
        <v>136</v>
      </c>
      <c r="B93" s="522"/>
      <c r="C93" s="522"/>
      <c r="D93" s="522"/>
      <c r="E93" s="522"/>
      <c r="F93" s="522"/>
      <c r="G93" s="522"/>
      <c r="H93" s="522"/>
      <c r="I93" s="522"/>
      <c r="J93" s="17"/>
    </row>
    <row r="94" spans="1:10" ht="20.25">
      <c r="A94" s="530" t="s">
        <v>306</v>
      </c>
      <c r="B94" s="530"/>
      <c r="C94" s="530"/>
      <c r="D94" s="530"/>
      <c r="E94" s="530"/>
      <c r="F94" s="530"/>
      <c r="G94" s="530"/>
      <c r="H94" s="530"/>
      <c r="I94" s="530"/>
      <c r="J94" s="17"/>
    </row>
    <row r="95" spans="1:10" s="37" customFormat="1" ht="13.5" thickBot="1">
      <c r="A95" s="42">
        <v>1</v>
      </c>
      <c r="B95" s="43">
        <v>2</v>
      </c>
      <c r="C95" s="43">
        <v>3</v>
      </c>
      <c r="D95" s="525" t="s">
        <v>392</v>
      </c>
      <c r="E95" s="532"/>
      <c r="F95" s="363" t="s">
        <v>325</v>
      </c>
      <c r="G95" s="230">
        <v>5</v>
      </c>
      <c r="H95" s="229" t="s">
        <v>393</v>
      </c>
      <c r="I95" s="363" t="s">
        <v>325</v>
      </c>
      <c r="J95" s="240" t="s">
        <v>416</v>
      </c>
    </row>
    <row r="96" spans="1:10" s="37" customFormat="1" ht="13.5" customHeight="1" thickTop="1">
      <c r="A96" s="35" t="s">
        <v>0</v>
      </c>
      <c r="B96" s="36"/>
      <c r="C96" s="36"/>
      <c r="D96" s="527" t="s">
        <v>297</v>
      </c>
      <c r="E96" s="533"/>
      <c r="F96" s="243" t="s">
        <v>309</v>
      </c>
      <c r="G96" s="242" t="s">
        <v>305</v>
      </c>
      <c r="H96" s="535" t="s">
        <v>814</v>
      </c>
      <c r="I96" s="243" t="s">
        <v>309</v>
      </c>
      <c r="J96" s="362" t="s">
        <v>309</v>
      </c>
    </row>
    <row r="97" spans="1:10" s="37" customFormat="1" ht="13.5" thickBot="1">
      <c r="A97" s="38" t="s">
        <v>1</v>
      </c>
      <c r="B97" s="39" t="s">
        <v>51</v>
      </c>
      <c r="C97" s="39" t="s">
        <v>2</v>
      </c>
      <c r="D97" s="529"/>
      <c r="E97" s="534"/>
      <c r="F97" s="365" t="s">
        <v>376</v>
      </c>
      <c r="G97" s="242"/>
      <c r="H97" s="536"/>
      <c r="I97" s="365" t="s">
        <v>376</v>
      </c>
      <c r="J97" s="368" t="s">
        <v>376</v>
      </c>
    </row>
    <row r="98" spans="1:10" s="37" customFormat="1" ht="26.25" thickBot="1">
      <c r="A98" s="40"/>
      <c r="B98" s="41"/>
      <c r="C98" s="41"/>
      <c r="D98" s="41" t="s">
        <v>771</v>
      </c>
      <c r="E98" s="41" t="s">
        <v>813</v>
      </c>
      <c r="F98" s="379" t="s">
        <v>771</v>
      </c>
      <c r="G98" s="245" t="s">
        <v>429</v>
      </c>
      <c r="H98" s="537"/>
      <c r="I98" s="379" t="s">
        <v>813</v>
      </c>
      <c r="J98" s="370" t="s">
        <v>417</v>
      </c>
    </row>
    <row r="99" spans="1:10" ht="13.5" thickTop="1">
      <c r="A99" s="16"/>
      <c r="B99" s="16"/>
      <c r="C99" s="16"/>
      <c r="D99" s="16"/>
      <c r="E99" s="16"/>
      <c r="G99" s="263"/>
      <c r="J99" s="334"/>
    </row>
    <row r="100" spans="1:10" ht="18">
      <c r="A100" s="13" t="s">
        <v>137</v>
      </c>
      <c r="B100" s="13"/>
      <c r="J100" s="17"/>
    </row>
    <row r="101" spans="1:10" ht="12.75" customHeight="1">
      <c r="A101" s="8" t="s">
        <v>54</v>
      </c>
      <c r="B101" s="13"/>
      <c r="J101" s="17"/>
    </row>
    <row r="102" spans="1:10" ht="12.75" customHeight="1">
      <c r="A102" s="138">
        <v>990</v>
      </c>
      <c r="B102" s="433">
        <v>1222100990</v>
      </c>
      <c r="C102" s="4" t="s">
        <v>521</v>
      </c>
      <c r="D102" s="4"/>
      <c r="E102" s="4"/>
      <c r="F102" s="146">
        <v>11</v>
      </c>
      <c r="G102" s="146">
        <v>10</v>
      </c>
      <c r="H102" s="146">
        <v>9</v>
      </c>
      <c r="I102" s="146">
        <v>11</v>
      </c>
      <c r="J102" s="17"/>
    </row>
    <row r="103" spans="1:10" ht="12.75" customHeight="1">
      <c r="A103" s="138"/>
      <c r="B103" s="138"/>
      <c r="C103" s="4"/>
      <c r="D103" s="4"/>
      <c r="E103" s="4"/>
      <c r="F103" s="146"/>
      <c r="G103" s="146"/>
      <c r="H103" s="146"/>
      <c r="I103" s="146"/>
      <c r="J103" s="17"/>
    </row>
    <row r="104" spans="1:10" ht="12.75" customHeight="1">
      <c r="A104" s="8" t="s">
        <v>13</v>
      </c>
      <c r="B104" s="8"/>
      <c r="J104" s="17"/>
    </row>
    <row r="105" spans="1:10" ht="12.75" customHeight="1">
      <c r="A105" s="138"/>
      <c r="B105" s="138"/>
      <c r="C105" s="4"/>
      <c r="D105" s="4"/>
      <c r="E105" s="4"/>
      <c r="F105" s="4"/>
      <c r="G105" s="146"/>
      <c r="H105" s="146"/>
      <c r="I105" s="4"/>
      <c r="J105" s="17"/>
    </row>
    <row r="106" spans="1:10" ht="12.75" customHeight="1">
      <c r="A106" s="138">
        <v>110</v>
      </c>
      <c r="B106" s="138">
        <v>1722100110</v>
      </c>
      <c r="C106" s="4" t="s">
        <v>669</v>
      </c>
      <c r="D106" s="4"/>
      <c r="E106" s="232">
        <v>1</v>
      </c>
      <c r="F106" s="231">
        <v>76</v>
      </c>
      <c r="G106" s="146"/>
      <c r="H106" s="146"/>
      <c r="I106" s="231">
        <v>77</v>
      </c>
      <c r="J106" s="17"/>
    </row>
    <row r="107" spans="1:10" ht="12.75" customHeight="1">
      <c r="A107" s="138">
        <v>120</v>
      </c>
      <c r="B107" s="138">
        <v>1722100120</v>
      </c>
      <c r="C107" s="4" t="s">
        <v>4</v>
      </c>
      <c r="D107" s="4"/>
      <c r="E107" s="4"/>
      <c r="F107" s="4"/>
      <c r="G107" s="146"/>
      <c r="H107" s="146"/>
      <c r="I107" s="4"/>
      <c r="J107" s="17"/>
    </row>
    <row r="108" spans="1:10" ht="12.75" customHeight="1">
      <c r="A108" s="138"/>
      <c r="B108" s="138"/>
      <c r="C108" s="4"/>
      <c r="D108" s="4"/>
      <c r="E108" s="4"/>
      <c r="F108" s="4"/>
      <c r="G108" s="146"/>
      <c r="H108" s="146"/>
      <c r="I108" s="4"/>
      <c r="J108" s="17"/>
    </row>
    <row r="109" spans="1:10" ht="12.75">
      <c r="A109" s="4">
        <v>810</v>
      </c>
      <c r="B109" s="158">
        <v>1723000810</v>
      </c>
      <c r="C109" s="4" t="s">
        <v>314</v>
      </c>
      <c r="D109" s="4"/>
      <c r="E109" s="4"/>
      <c r="F109" s="146">
        <v>110</v>
      </c>
      <c r="G109" s="146">
        <v>80</v>
      </c>
      <c r="H109" s="257">
        <v>95</v>
      </c>
      <c r="I109" s="146">
        <v>110</v>
      </c>
      <c r="J109" s="146">
        <v>80</v>
      </c>
    </row>
    <row r="110" spans="1:10" ht="12.75">
      <c r="A110" s="4">
        <v>811</v>
      </c>
      <c r="B110" s="432">
        <v>1723000811</v>
      </c>
      <c r="C110" s="4" t="s">
        <v>314</v>
      </c>
      <c r="D110" s="4"/>
      <c r="E110" s="4"/>
      <c r="F110" s="146">
        <v>67</v>
      </c>
      <c r="G110" s="146">
        <v>80</v>
      </c>
      <c r="H110" s="257">
        <v>6</v>
      </c>
      <c r="I110" s="146">
        <v>67</v>
      </c>
      <c r="J110" s="146">
        <v>80</v>
      </c>
    </row>
    <row r="111" spans="1:10" s="2" customFormat="1" ht="12.75">
      <c r="A111" s="6"/>
      <c r="B111" s="7" t="s">
        <v>180</v>
      </c>
      <c r="C111" s="7"/>
      <c r="D111" s="232">
        <v>1</v>
      </c>
      <c r="E111" s="232">
        <v>1</v>
      </c>
      <c r="F111" s="146"/>
      <c r="G111" s="145"/>
      <c r="H111" s="221"/>
      <c r="I111" s="146"/>
      <c r="J111" s="7"/>
    </row>
    <row r="112" spans="1:10" ht="12.75">
      <c r="A112" s="5"/>
      <c r="B112" s="4" t="s">
        <v>14</v>
      </c>
      <c r="C112" s="4"/>
      <c r="D112" s="10"/>
      <c r="E112" s="10"/>
      <c r="F112" s="146">
        <f>SUM(F102:F103)</f>
        <v>11</v>
      </c>
      <c r="G112" s="146">
        <f>SUM(G102:G103)</f>
        <v>10</v>
      </c>
      <c r="H112" s="146">
        <f>SUM(H102:H103)</f>
        <v>9</v>
      </c>
      <c r="I112" s="146">
        <f>SUM(I102:I103)</f>
        <v>11</v>
      </c>
      <c r="J112" s="4"/>
    </row>
    <row r="113" spans="1:10" ht="12.75">
      <c r="A113" s="5"/>
      <c r="B113" s="4" t="s">
        <v>15</v>
      </c>
      <c r="C113" s="4"/>
      <c r="D113" s="10"/>
      <c r="E113" s="10"/>
      <c r="F113" s="146">
        <f>SUM(F105:F110)</f>
        <v>253</v>
      </c>
      <c r="G113" s="146">
        <f>SUM(G109:G110)</f>
        <v>160</v>
      </c>
      <c r="H113" s="146">
        <f>SUM(H105:H110)</f>
        <v>101</v>
      </c>
      <c r="I113" s="146">
        <f>SUM(I105:I110)</f>
        <v>254</v>
      </c>
      <c r="J113" s="146">
        <f>SUM(J109:J110)</f>
        <v>160</v>
      </c>
    </row>
    <row r="114" spans="1:10" ht="12.75">
      <c r="A114" s="5"/>
      <c r="B114" s="4" t="s">
        <v>310</v>
      </c>
      <c r="C114" s="4"/>
      <c r="D114" s="10"/>
      <c r="E114" s="10"/>
      <c r="F114" s="153">
        <f>SUM(F112-F113)</f>
        <v>-242</v>
      </c>
      <c r="G114" s="153">
        <f>SUM(G112-G113)</f>
        <v>-150</v>
      </c>
      <c r="H114" s="153">
        <f>SUM(H112-H113)</f>
        <v>-92</v>
      </c>
      <c r="I114" s="153">
        <f>SUM(I112-I113)</f>
        <v>-243</v>
      </c>
      <c r="J114" s="153">
        <f>SUM(J112-J113)</f>
        <v>-160</v>
      </c>
    </row>
    <row r="115" spans="1:10" ht="12.75">
      <c r="A115" s="11"/>
      <c r="B115" s="17"/>
      <c r="C115" s="17"/>
      <c r="D115" s="12"/>
      <c r="E115" s="12"/>
      <c r="J115" s="68"/>
    </row>
    <row r="116" spans="1:10" ht="12.75">
      <c r="A116" s="11"/>
      <c r="B116" s="17"/>
      <c r="C116" s="17"/>
      <c r="D116" s="12"/>
      <c r="E116" s="12"/>
      <c r="J116" s="17"/>
    </row>
    <row r="117" ht="12.75">
      <c r="J117" s="17"/>
    </row>
    <row r="118" spans="1:10" ht="18">
      <c r="A118" s="13" t="s">
        <v>315</v>
      </c>
      <c r="B118" s="13"/>
      <c r="J118" s="17"/>
    </row>
    <row r="119" spans="1:10" ht="12.75" customHeight="1">
      <c r="A119" s="8" t="s">
        <v>13</v>
      </c>
      <c r="B119" s="8"/>
      <c r="J119" s="17"/>
    </row>
    <row r="120" spans="1:10" ht="12.75">
      <c r="A120" s="4">
        <v>110</v>
      </c>
      <c r="B120" s="432">
        <v>1726100110</v>
      </c>
      <c r="C120" s="4" t="s">
        <v>57</v>
      </c>
      <c r="D120" s="4"/>
      <c r="E120" s="4"/>
      <c r="F120" s="146"/>
      <c r="G120" s="146"/>
      <c r="H120" s="146"/>
      <c r="I120" s="146"/>
      <c r="J120" s="4"/>
    </row>
    <row r="121" spans="1:10" ht="12.75">
      <c r="A121" s="4">
        <v>120</v>
      </c>
      <c r="B121" s="432">
        <v>1726100120</v>
      </c>
      <c r="C121" s="4" t="s">
        <v>4</v>
      </c>
      <c r="D121" s="4"/>
      <c r="E121" s="4"/>
      <c r="F121" s="146"/>
      <c r="G121" s="146"/>
      <c r="H121" s="146"/>
      <c r="I121" s="146"/>
      <c r="J121" s="4"/>
    </row>
    <row r="122" spans="1:10" ht="12.75">
      <c r="A122" s="4">
        <v>750</v>
      </c>
      <c r="B122" s="432">
        <v>1726100750</v>
      </c>
      <c r="C122" s="4" t="s">
        <v>10</v>
      </c>
      <c r="D122" s="4"/>
      <c r="E122" s="4"/>
      <c r="F122" s="146"/>
      <c r="G122" s="146"/>
      <c r="H122" s="177"/>
      <c r="I122" s="146"/>
      <c r="J122" s="4"/>
    </row>
    <row r="123" spans="1:10" s="2" customFormat="1" ht="12.75" customHeight="1">
      <c r="A123" s="6"/>
      <c r="B123" s="7" t="s">
        <v>181</v>
      </c>
      <c r="C123" s="7"/>
      <c r="D123" s="232"/>
      <c r="E123" s="232"/>
      <c r="F123" s="146"/>
      <c r="G123" s="145"/>
      <c r="H123" s="221"/>
      <c r="I123" s="146"/>
      <c r="J123" s="7"/>
    </row>
    <row r="124" spans="1:10" ht="12.75">
      <c r="A124" s="5"/>
      <c r="B124" s="4" t="s">
        <v>14</v>
      </c>
      <c r="C124" s="4"/>
      <c r="D124" s="10"/>
      <c r="E124" s="10"/>
      <c r="F124" s="146"/>
      <c r="G124" s="146">
        <f>SUM(G119:G121)</f>
        <v>0</v>
      </c>
      <c r="H124" s="177"/>
      <c r="I124" s="146"/>
      <c r="J124" s="4"/>
    </row>
    <row r="125" spans="1:10" ht="12.75">
      <c r="A125" s="5"/>
      <c r="B125" s="4" t="s">
        <v>15</v>
      </c>
      <c r="C125" s="4"/>
      <c r="D125" s="10"/>
      <c r="E125" s="10"/>
      <c r="F125" s="146">
        <f>SUM(F120:F122)</f>
        <v>0</v>
      </c>
      <c r="G125" s="146">
        <f>SUM(G120:G121)</f>
        <v>0</v>
      </c>
      <c r="H125" s="146">
        <f>SUM(H120:H122)</f>
        <v>0</v>
      </c>
      <c r="I125" s="146">
        <f>SUM(I120:I122)</f>
        <v>0</v>
      </c>
      <c r="J125" s="146">
        <f>SUM(J120:J121)</f>
        <v>0</v>
      </c>
    </row>
    <row r="126" spans="1:10" ht="12.75">
      <c r="A126" s="5"/>
      <c r="B126" s="4" t="s">
        <v>310</v>
      </c>
      <c r="C126" s="4"/>
      <c r="D126" s="10"/>
      <c r="E126" s="10"/>
      <c r="F126" s="153">
        <f>SUM(F124-F125)</f>
        <v>0</v>
      </c>
      <c r="G126" s="153">
        <f>SUM(G124-G125)</f>
        <v>0</v>
      </c>
      <c r="H126" s="153">
        <f>SUM(H124-H125)</f>
        <v>0</v>
      </c>
      <c r="I126" s="153">
        <f>SUM(I124-I125)</f>
        <v>0</v>
      </c>
      <c r="J126" s="153">
        <f>SUM(J124-J125)</f>
        <v>0</v>
      </c>
    </row>
    <row r="127" spans="6:10" ht="12.75">
      <c r="F127" s="147"/>
      <c r="I127" s="147"/>
      <c r="J127" s="17"/>
    </row>
    <row r="128" spans="6:10" ht="12.75">
      <c r="F128" s="147"/>
      <c r="I128" s="147"/>
      <c r="J128" s="17"/>
    </row>
    <row r="129" spans="1:10" s="2" customFormat="1" ht="12.75">
      <c r="A129" s="2" t="s">
        <v>335</v>
      </c>
      <c r="D129" s="264">
        <f>SUM(D111,D123)</f>
        <v>1</v>
      </c>
      <c r="E129" s="264">
        <f>SUM(E111,E123)</f>
        <v>1</v>
      </c>
      <c r="F129" s="147"/>
      <c r="G129" s="237"/>
      <c r="H129" s="237"/>
      <c r="I129" s="147"/>
      <c r="J129" s="26"/>
    </row>
    <row r="130" spans="1:10" ht="12.75">
      <c r="A130" s="5"/>
      <c r="B130" s="4" t="s">
        <v>14</v>
      </c>
      <c r="C130" s="4"/>
      <c r="D130" s="10"/>
      <c r="E130" s="10"/>
      <c r="F130" s="146">
        <f>SUM(F112,F124)</f>
        <v>11</v>
      </c>
      <c r="G130" s="146">
        <f>SUM(G112,G124)</f>
        <v>10</v>
      </c>
      <c r="H130" s="146">
        <f>SUM(H112,H124)</f>
        <v>9</v>
      </c>
      <c r="I130" s="146">
        <f>SUM(I112,I124)</f>
        <v>11</v>
      </c>
      <c r="J130" s="146">
        <f>SUM(J112,F124,J124,F124)</f>
        <v>0</v>
      </c>
    </row>
    <row r="131" spans="1:10" ht="12.75">
      <c r="A131" s="5"/>
      <c r="B131" s="4" t="s">
        <v>15</v>
      </c>
      <c r="C131" s="4"/>
      <c r="D131" s="10"/>
      <c r="E131" s="10"/>
      <c r="F131" s="146">
        <f>SUM(F113,F123)</f>
        <v>253</v>
      </c>
      <c r="G131" s="146">
        <f>SUM(G113,G125)</f>
        <v>160</v>
      </c>
      <c r="H131" s="146">
        <f>SUM(H113,H123)</f>
        <v>101</v>
      </c>
      <c r="I131" s="146">
        <f>SUM(I113,I123)</f>
        <v>254</v>
      </c>
      <c r="J131" s="146">
        <f>SUM(J113,J125)</f>
        <v>160</v>
      </c>
    </row>
    <row r="132" spans="1:10" ht="12.75">
      <c r="A132" s="5"/>
      <c r="B132" s="4" t="s">
        <v>310</v>
      </c>
      <c r="C132" s="4"/>
      <c r="D132" s="10"/>
      <c r="E132" s="10"/>
      <c r="F132" s="153">
        <f>SUM(F130-F131)</f>
        <v>-242</v>
      </c>
      <c r="G132" s="153">
        <f>SUM(G130-G131)</f>
        <v>-150</v>
      </c>
      <c r="H132" s="153">
        <f>SUM(H130-H131)</f>
        <v>-92</v>
      </c>
      <c r="I132" s="153">
        <f>SUM(I130-I131)</f>
        <v>-243</v>
      </c>
      <c r="J132" s="153">
        <f>SUM(J130-J131)</f>
        <v>-160</v>
      </c>
    </row>
    <row r="133" spans="1:9" ht="12.75">
      <c r="A133" s="169"/>
      <c r="B133" s="169"/>
      <c r="C133" s="169"/>
      <c r="F133" s="144"/>
      <c r="I133" s="144"/>
    </row>
    <row r="134" spans="1:10" ht="27.75">
      <c r="A134" s="523" t="s">
        <v>26</v>
      </c>
      <c r="B134" s="523"/>
      <c r="C134" s="523"/>
      <c r="D134" s="523"/>
      <c r="E134" s="523"/>
      <c r="F134" s="523"/>
      <c r="G134" s="523"/>
      <c r="H134" s="523"/>
      <c r="I134" s="523"/>
      <c r="J134" s="1"/>
    </row>
    <row r="135" spans="1:10" ht="27.75">
      <c r="A135" s="521" t="s">
        <v>820</v>
      </c>
      <c r="B135" s="521"/>
      <c r="C135" s="521"/>
      <c r="D135" s="521"/>
      <c r="E135" s="521"/>
      <c r="F135" s="521"/>
      <c r="G135" s="521"/>
      <c r="H135" s="521"/>
      <c r="I135" s="521"/>
      <c r="J135" s="1"/>
    </row>
    <row r="136" spans="1:10" ht="20.25">
      <c r="A136" s="522" t="s">
        <v>50</v>
      </c>
      <c r="B136" s="522"/>
      <c r="C136" s="522"/>
      <c r="D136" s="522"/>
      <c r="E136" s="522"/>
      <c r="F136" s="522"/>
      <c r="G136" s="522"/>
      <c r="H136" s="522"/>
      <c r="I136" s="522"/>
      <c r="J136" s="17"/>
    </row>
    <row r="137" spans="1:10" ht="20.25">
      <c r="A137" s="522" t="s">
        <v>138</v>
      </c>
      <c r="B137" s="522"/>
      <c r="C137" s="522"/>
      <c r="D137" s="522"/>
      <c r="E137" s="522"/>
      <c r="F137" s="522"/>
      <c r="G137" s="522"/>
      <c r="H137" s="522"/>
      <c r="I137" s="522"/>
      <c r="J137" s="17"/>
    </row>
    <row r="138" spans="1:10" ht="20.25">
      <c r="A138" s="530" t="s">
        <v>306</v>
      </c>
      <c r="B138" s="530"/>
      <c r="C138" s="530"/>
      <c r="D138" s="530"/>
      <c r="E138" s="530"/>
      <c r="F138" s="530"/>
      <c r="G138" s="530"/>
      <c r="H138" s="530"/>
      <c r="I138" s="530"/>
      <c r="J138" s="17"/>
    </row>
    <row r="139" spans="1:10" s="37" customFormat="1" ht="13.5" thickBot="1">
      <c r="A139" s="42">
        <v>1</v>
      </c>
      <c r="B139" s="43">
        <v>2</v>
      </c>
      <c r="C139" s="43">
        <v>3</v>
      </c>
      <c r="D139" s="525" t="s">
        <v>392</v>
      </c>
      <c r="E139" s="532"/>
      <c r="F139" s="363" t="s">
        <v>325</v>
      </c>
      <c r="G139" s="230">
        <v>5</v>
      </c>
      <c r="H139" s="229" t="s">
        <v>393</v>
      </c>
      <c r="I139" s="363" t="s">
        <v>325</v>
      </c>
      <c r="J139" s="240" t="s">
        <v>416</v>
      </c>
    </row>
    <row r="140" spans="1:10" s="37" customFormat="1" ht="13.5" customHeight="1" thickTop="1">
      <c r="A140" s="35" t="s">
        <v>0</v>
      </c>
      <c r="B140" s="36"/>
      <c r="C140" s="36"/>
      <c r="D140" s="527" t="s">
        <v>297</v>
      </c>
      <c r="E140" s="533"/>
      <c r="F140" s="243"/>
      <c r="G140" s="242" t="s">
        <v>305</v>
      </c>
      <c r="H140" s="535" t="s">
        <v>814</v>
      </c>
      <c r="I140" s="243" t="s">
        <v>309</v>
      </c>
      <c r="J140" s="362" t="s">
        <v>309</v>
      </c>
    </row>
    <row r="141" spans="1:10" s="37" customFormat="1" ht="13.5" thickBot="1">
      <c r="A141" s="38" t="s">
        <v>1</v>
      </c>
      <c r="B141" s="39" t="s">
        <v>51</v>
      </c>
      <c r="C141" s="39" t="s">
        <v>2</v>
      </c>
      <c r="D141" s="529"/>
      <c r="E141" s="534"/>
      <c r="F141" s="365" t="s">
        <v>376</v>
      </c>
      <c r="G141" s="242"/>
      <c r="H141" s="536"/>
      <c r="I141" s="365" t="s">
        <v>376</v>
      </c>
      <c r="J141" s="368" t="s">
        <v>376</v>
      </c>
    </row>
    <row r="142" spans="1:10" s="37" customFormat="1" ht="26.25" thickBot="1">
      <c r="A142" s="40"/>
      <c r="B142" s="41"/>
      <c r="C142" s="41"/>
      <c r="D142" s="41" t="s">
        <v>771</v>
      </c>
      <c r="E142" s="41" t="s">
        <v>813</v>
      </c>
      <c r="F142" s="379" t="s">
        <v>771</v>
      </c>
      <c r="G142" s="245" t="s">
        <v>429</v>
      </c>
      <c r="H142" s="537"/>
      <c r="I142" s="379" t="s">
        <v>813</v>
      </c>
      <c r="J142" s="370" t="s">
        <v>417</v>
      </c>
    </row>
    <row r="143" spans="1:10" ht="13.5" thickTop="1">
      <c r="A143" s="16"/>
      <c r="B143" s="16"/>
      <c r="C143" s="16"/>
      <c r="D143" s="16"/>
      <c r="E143" s="16"/>
      <c r="G143" s="263"/>
      <c r="J143" s="334"/>
    </row>
    <row r="144" spans="1:10" ht="18">
      <c r="A144" s="13" t="s">
        <v>60</v>
      </c>
      <c r="B144" s="13"/>
      <c r="J144" s="17"/>
    </row>
    <row r="145" spans="1:10" s="15" customFormat="1" ht="12.75" customHeight="1">
      <c r="A145" s="8" t="s">
        <v>54</v>
      </c>
      <c r="B145" s="8"/>
      <c r="C145" s="19"/>
      <c r="G145" s="218"/>
      <c r="H145" s="218"/>
      <c r="J145" s="25"/>
    </row>
    <row r="146" spans="1:10" ht="12.75" customHeight="1">
      <c r="A146" s="20">
        <v>220</v>
      </c>
      <c r="B146" s="432">
        <v>1233100220</v>
      </c>
      <c r="C146" s="20" t="s">
        <v>336</v>
      </c>
      <c r="D146" s="4"/>
      <c r="E146" s="4"/>
      <c r="F146" s="231">
        <v>300</v>
      </c>
      <c r="G146" s="231">
        <v>332</v>
      </c>
      <c r="H146" s="146">
        <v>316</v>
      </c>
      <c r="I146" s="231">
        <v>356</v>
      </c>
      <c r="J146" s="4"/>
    </row>
    <row r="147" spans="1:10" ht="12.75">
      <c r="A147" s="15" t="s">
        <v>13</v>
      </c>
      <c r="F147" s="231"/>
      <c r="G147" s="231"/>
      <c r="I147" s="231"/>
      <c r="J147" s="4"/>
    </row>
    <row r="148" spans="1:10" ht="12.75">
      <c r="A148" s="4">
        <v>110</v>
      </c>
      <c r="B148" s="432">
        <v>1731000110</v>
      </c>
      <c r="C148" s="4" t="s">
        <v>3</v>
      </c>
      <c r="D148" s="4"/>
      <c r="E148" s="4"/>
      <c r="F148" s="404">
        <v>662</v>
      </c>
      <c r="G148" s="412">
        <v>416</v>
      </c>
      <c r="H148" s="177">
        <v>579</v>
      </c>
      <c r="I148" s="404">
        <v>683</v>
      </c>
      <c r="J148" s="146"/>
    </row>
    <row r="149" spans="1:10" ht="12.75">
      <c r="A149" s="4">
        <v>320</v>
      </c>
      <c r="B149" s="432">
        <v>1731000320</v>
      </c>
      <c r="C149" s="4" t="s">
        <v>660</v>
      </c>
      <c r="D149" s="4"/>
      <c r="E149" s="4"/>
      <c r="F149" s="404"/>
      <c r="G149" s="412">
        <v>10</v>
      </c>
      <c r="H149" s="177">
        <v>5</v>
      </c>
      <c r="I149" s="404"/>
      <c r="J149" s="146"/>
    </row>
    <row r="150" spans="1:12" ht="15.75">
      <c r="A150" s="4">
        <v>531</v>
      </c>
      <c r="B150" s="432">
        <v>1731000531</v>
      </c>
      <c r="C150" s="419" t="s">
        <v>482</v>
      </c>
      <c r="D150" s="4"/>
      <c r="E150" s="4"/>
      <c r="F150" s="420">
        <v>30</v>
      </c>
      <c r="G150" s="231"/>
      <c r="H150" s="177">
        <v>26</v>
      </c>
      <c r="I150" s="420">
        <v>30</v>
      </c>
      <c r="J150" s="146"/>
      <c r="K150" s="233"/>
      <c r="L150" s="144"/>
    </row>
    <row r="151" spans="1:12" ht="15.75">
      <c r="A151" s="306">
        <v>533</v>
      </c>
      <c r="B151" s="434">
        <v>1731000533</v>
      </c>
      <c r="C151" s="419" t="s">
        <v>478</v>
      </c>
      <c r="D151" s="4"/>
      <c r="E151" s="4"/>
      <c r="F151" s="420">
        <v>45</v>
      </c>
      <c r="G151" s="231"/>
      <c r="H151" s="177">
        <v>39</v>
      </c>
      <c r="I151" s="420">
        <v>45</v>
      </c>
      <c r="J151" s="146"/>
      <c r="K151" s="233"/>
      <c r="L151" s="144"/>
    </row>
    <row r="152" spans="1:10" ht="12.75">
      <c r="A152" s="4">
        <v>540</v>
      </c>
      <c r="B152" s="432">
        <v>1731000540</v>
      </c>
      <c r="C152" s="4" t="s">
        <v>8</v>
      </c>
      <c r="D152" s="4"/>
      <c r="E152" s="4"/>
      <c r="F152" s="231">
        <v>4</v>
      </c>
      <c r="G152" s="231">
        <v>10</v>
      </c>
      <c r="H152" s="177">
        <v>2</v>
      </c>
      <c r="I152" s="231">
        <v>2</v>
      </c>
      <c r="J152" s="146"/>
    </row>
    <row r="153" spans="1:10" ht="12.75">
      <c r="A153" s="4">
        <v>582</v>
      </c>
      <c r="B153" s="432">
        <v>1731000582</v>
      </c>
      <c r="C153" s="4" t="s">
        <v>10</v>
      </c>
      <c r="D153" s="4"/>
      <c r="E153" s="4"/>
      <c r="F153" s="231">
        <v>2</v>
      </c>
      <c r="G153" s="231"/>
      <c r="H153" s="177">
        <v>2</v>
      </c>
      <c r="I153" s="231">
        <v>2</v>
      </c>
      <c r="J153" s="146"/>
    </row>
    <row r="154" spans="1:10" ht="12.75">
      <c r="A154" s="4">
        <v>750</v>
      </c>
      <c r="B154" s="432">
        <v>1731000750</v>
      </c>
      <c r="C154" s="4" t="s">
        <v>11</v>
      </c>
      <c r="D154" s="4"/>
      <c r="E154" s="4"/>
      <c r="F154" s="231">
        <v>160</v>
      </c>
      <c r="G154" s="231">
        <v>50</v>
      </c>
      <c r="H154" s="177">
        <v>125</v>
      </c>
      <c r="I154" s="231">
        <v>100</v>
      </c>
      <c r="J154" s="146"/>
    </row>
    <row r="155" spans="1:10" ht="12.75">
      <c r="A155" s="4">
        <v>751</v>
      </c>
      <c r="B155" s="432">
        <v>1731000751</v>
      </c>
      <c r="C155" s="4" t="s">
        <v>547</v>
      </c>
      <c r="D155" s="4"/>
      <c r="E155" s="4"/>
      <c r="F155" s="231">
        <v>25</v>
      </c>
      <c r="G155" s="231"/>
      <c r="H155" s="177">
        <v>13</v>
      </c>
      <c r="I155" s="231">
        <v>25</v>
      </c>
      <c r="J155" s="146"/>
    </row>
    <row r="156" spans="1:10" ht="12.75">
      <c r="A156" s="4">
        <v>753</v>
      </c>
      <c r="B156" s="432">
        <v>1731000753</v>
      </c>
      <c r="C156" s="4" t="s">
        <v>891</v>
      </c>
      <c r="D156" s="4"/>
      <c r="E156" s="4"/>
      <c r="F156" s="231"/>
      <c r="G156" s="231"/>
      <c r="H156" s="177">
        <v>15</v>
      </c>
      <c r="I156" s="231">
        <v>180</v>
      </c>
      <c r="J156" s="146"/>
    </row>
    <row r="157" spans="1:10" ht="12.75">
      <c r="A157" s="4">
        <v>810</v>
      </c>
      <c r="B157" s="432">
        <v>1733100810</v>
      </c>
      <c r="C157" s="4" t="s">
        <v>61</v>
      </c>
      <c r="D157" s="4"/>
      <c r="E157" s="4"/>
      <c r="F157" s="231">
        <v>350</v>
      </c>
      <c r="G157" s="231">
        <v>350</v>
      </c>
      <c r="H157" s="146">
        <v>466</v>
      </c>
      <c r="I157" s="231">
        <v>400</v>
      </c>
      <c r="J157" s="146"/>
    </row>
    <row r="158" spans="1:10" s="2" customFormat="1" ht="12.75">
      <c r="A158" s="6"/>
      <c r="B158" s="7" t="s">
        <v>182</v>
      </c>
      <c r="C158" s="7"/>
      <c r="D158" s="232">
        <v>2</v>
      </c>
      <c r="E158" s="232">
        <v>2</v>
      </c>
      <c r="F158" s="146"/>
      <c r="G158" s="7"/>
      <c r="H158" s="221"/>
      <c r="I158" s="146"/>
      <c r="J158" s="7"/>
    </row>
    <row r="159" spans="1:10" ht="12.75">
      <c r="A159" s="5"/>
      <c r="B159" s="4" t="s">
        <v>14</v>
      </c>
      <c r="C159" s="4"/>
      <c r="D159" s="10"/>
      <c r="E159" s="10"/>
      <c r="F159" s="146">
        <f>SUM(F146)</f>
        <v>300</v>
      </c>
      <c r="G159" s="146">
        <f>SUM(G146)</f>
        <v>332</v>
      </c>
      <c r="H159" s="146">
        <f>SUM(H146)</f>
        <v>316</v>
      </c>
      <c r="I159" s="146">
        <f>SUM(I146)</f>
        <v>356</v>
      </c>
      <c r="J159" s="146">
        <f>SUM(J146)</f>
        <v>0</v>
      </c>
    </row>
    <row r="160" spans="1:10" ht="12.75">
      <c r="A160" s="5"/>
      <c r="B160" s="4" t="s">
        <v>15</v>
      </c>
      <c r="C160" s="4"/>
      <c r="D160" s="10"/>
      <c r="E160" s="10"/>
      <c r="F160" s="146">
        <f>SUM(F148:F157)</f>
        <v>1278</v>
      </c>
      <c r="G160" s="146">
        <f>SUM(G148:G157)</f>
        <v>836</v>
      </c>
      <c r="H160" s="146">
        <f>SUM(H148:H157)</f>
        <v>1272</v>
      </c>
      <c r="I160" s="146">
        <f>SUM(I148:I157)</f>
        <v>1467</v>
      </c>
      <c r="J160" s="146">
        <f>SUM(J148:J157)</f>
        <v>0</v>
      </c>
    </row>
    <row r="161" spans="1:10" ht="12.75">
      <c r="A161" s="5"/>
      <c r="B161" s="4" t="s">
        <v>310</v>
      </c>
      <c r="C161" s="4"/>
      <c r="D161" s="10"/>
      <c r="E161" s="10"/>
      <c r="F161" s="153">
        <f>SUM(F159-F160)</f>
        <v>-978</v>
      </c>
      <c r="G161" s="153">
        <f>SUM(G159-G160)</f>
        <v>-504</v>
      </c>
      <c r="H161" s="153">
        <f>SUM(H159-H160)</f>
        <v>-956</v>
      </c>
      <c r="I161" s="153">
        <f>SUM(I159-I160)</f>
        <v>-1111</v>
      </c>
      <c r="J161" s="153">
        <f>SUM(J159-J160)</f>
        <v>0</v>
      </c>
    </row>
    <row r="162" spans="1:10" ht="12.75">
      <c r="A162" s="11"/>
      <c r="B162" s="17"/>
      <c r="C162" s="17"/>
      <c r="D162" s="12"/>
      <c r="E162" s="12"/>
      <c r="J162" s="68"/>
    </row>
    <row r="163" spans="1:10" ht="27.75">
      <c r="A163" s="523" t="s">
        <v>26</v>
      </c>
      <c r="B163" s="523"/>
      <c r="C163" s="523"/>
      <c r="D163" s="523"/>
      <c r="E163" s="523"/>
      <c r="F163" s="523"/>
      <c r="G163" s="523"/>
      <c r="H163" s="523"/>
      <c r="I163" s="523"/>
      <c r="J163" s="1"/>
    </row>
    <row r="164" spans="1:10" ht="27.75">
      <c r="A164" s="521" t="s">
        <v>820</v>
      </c>
      <c r="B164" s="521"/>
      <c r="C164" s="521"/>
      <c r="D164" s="521"/>
      <c r="E164" s="521"/>
      <c r="F164" s="521"/>
      <c r="G164" s="521"/>
      <c r="H164" s="521"/>
      <c r="I164" s="521"/>
      <c r="J164" s="1"/>
    </row>
    <row r="165" spans="1:10" ht="20.25">
      <c r="A165" s="522" t="s">
        <v>50</v>
      </c>
      <c r="B165" s="522"/>
      <c r="C165" s="522"/>
      <c r="D165" s="522"/>
      <c r="E165" s="522"/>
      <c r="F165" s="522"/>
      <c r="G165" s="522"/>
      <c r="H165" s="522"/>
      <c r="I165" s="522"/>
      <c r="J165" s="17"/>
    </row>
    <row r="166" spans="1:10" ht="20.25">
      <c r="A166" s="522" t="s">
        <v>62</v>
      </c>
      <c r="B166" s="522"/>
      <c r="C166" s="522"/>
      <c r="D166" s="522"/>
      <c r="E166" s="522"/>
      <c r="F166" s="522"/>
      <c r="G166" s="522"/>
      <c r="H166" s="522"/>
      <c r="I166" s="522"/>
      <c r="J166" s="17"/>
    </row>
    <row r="167" spans="1:10" ht="20.25">
      <c r="A167" s="530" t="s">
        <v>306</v>
      </c>
      <c r="B167" s="530"/>
      <c r="C167" s="530"/>
      <c r="D167" s="530"/>
      <c r="E167" s="530"/>
      <c r="F167" s="530"/>
      <c r="G167" s="530"/>
      <c r="H167" s="530"/>
      <c r="I167" s="530"/>
      <c r="J167" s="17"/>
    </row>
    <row r="168" spans="1:10" s="37" customFormat="1" ht="13.5" thickBot="1">
      <c r="A168" s="42">
        <v>1</v>
      </c>
      <c r="B168" s="43">
        <v>2</v>
      </c>
      <c r="C168" s="43">
        <v>3</v>
      </c>
      <c r="D168" s="525" t="s">
        <v>392</v>
      </c>
      <c r="E168" s="532"/>
      <c r="F168" s="363" t="s">
        <v>325</v>
      </c>
      <c r="G168" s="230">
        <v>5</v>
      </c>
      <c r="H168" s="229" t="s">
        <v>393</v>
      </c>
      <c r="I168" s="363" t="s">
        <v>325</v>
      </c>
      <c r="J168" s="240" t="s">
        <v>416</v>
      </c>
    </row>
    <row r="169" spans="1:10" s="37" customFormat="1" ht="13.5" customHeight="1" thickTop="1">
      <c r="A169" s="35" t="s">
        <v>0</v>
      </c>
      <c r="B169" s="36"/>
      <c r="C169" s="36"/>
      <c r="D169" s="527" t="s">
        <v>297</v>
      </c>
      <c r="E169" s="533"/>
      <c r="F169" s="243"/>
      <c r="G169" s="242" t="s">
        <v>305</v>
      </c>
      <c r="H169" s="535" t="s">
        <v>814</v>
      </c>
      <c r="I169" s="243" t="s">
        <v>309</v>
      </c>
      <c r="J169" s="362" t="s">
        <v>309</v>
      </c>
    </row>
    <row r="170" spans="1:10" s="37" customFormat="1" ht="13.5" thickBot="1">
      <c r="A170" s="38" t="s">
        <v>1</v>
      </c>
      <c r="B170" s="39" t="s">
        <v>51</v>
      </c>
      <c r="C170" s="39" t="s">
        <v>2</v>
      </c>
      <c r="D170" s="529"/>
      <c r="E170" s="534"/>
      <c r="F170" s="365" t="s">
        <v>376</v>
      </c>
      <c r="G170" s="242"/>
      <c r="H170" s="536"/>
      <c r="I170" s="365" t="s">
        <v>376</v>
      </c>
      <c r="J170" s="368" t="s">
        <v>376</v>
      </c>
    </row>
    <row r="171" spans="1:10" s="37" customFormat="1" ht="26.25" thickBot="1">
      <c r="A171" s="40"/>
      <c r="B171" s="41"/>
      <c r="C171" s="41"/>
      <c r="D171" s="41" t="s">
        <v>771</v>
      </c>
      <c r="E171" s="41" t="s">
        <v>813</v>
      </c>
      <c r="F171" s="379" t="s">
        <v>771</v>
      </c>
      <c r="G171" s="245" t="s">
        <v>429</v>
      </c>
      <c r="H171" s="537"/>
      <c r="I171" s="379" t="s">
        <v>813</v>
      </c>
      <c r="J171" s="370" t="s">
        <v>417</v>
      </c>
    </row>
    <row r="172" spans="1:10" ht="18.75" thickTop="1">
      <c r="A172" s="13" t="s">
        <v>139</v>
      </c>
      <c r="B172" s="13"/>
      <c r="J172" s="334"/>
    </row>
    <row r="173" spans="1:10" ht="12.75" customHeight="1">
      <c r="A173" s="8" t="s">
        <v>54</v>
      </c>
      <c r="B173" s="13"/>
      <c r="J173" s="17"/>
    </row>
    <row r="174" spans="1:10" ht="12.75" customHeight="1">
      <c r="A174" s="20"/>
      <c r="B174" s="435"/>
      <c r="C174" s="4" t="s">
        <v>649</v>
      </c>
      <c r="D174" s="4"/>
      <c r="E174" s="4"/>
      <c r="F174" s="146"/>
      <c r="G174" s="146"/>
      <c r="H174" s="177"/>
      <c r="I174" s="146"/>
      <c r="J174" s="177"/>
    </row>
    <row r="175" spans="1:10" ht="12.75">
      <c r="A175" s="15" t="s">
        <v>13</v>
      </c>
      <c r="J175" s="17"/>
    </row>
    <row r="176" spans="1:10" ht="12.75">
      <c r="A176" s="4">
        <v>110</v>
      </c>
      <c r="B176" s="432">
        <v>1741000110</v>
      </c>
      <c r="C176" s="4" t="s">
        <v>3</v>
      </c>
      <c r="D176" s="4"/>
      <c r="E176" s="4"/>
      <c r="F176" s="4"/>
      <c r="G176" s="231"/>
      <c r="H176" s="146"/>
      <c r="I176" s="4"/>
      <c r="J176" s="155"/>
    </row>
    <row r="177" spans="1:10" ht="12.75">
      <c r="A177" s="4">
        <v>120</v>
      </c>
      <c r="B177" s="432">
        <v>1741000120</v>
      </c>
      <c r="C177" s="4" t="s">
        <v>4</v>
      </c>
      <c r="D177" s="4"/>
      <c r="E177" s="4"/>
      <c r="F177" s="4"/>
      <c r="G177" s="231"/>
      <c r="H177" s="146"/>
      <c r="I177" s="4"/>
      <c r="J177" s="155"/>
    </row>
    <row r="178" spans="1:10" ht="12.75">
      <c r="A178" s="4">
        <v>320</v>
      </c>
      <c r="B178" s="432">
        <v>1741000320</v>
      </c>
      <c r="C178" s="4" t="s">
        <v>39</v>
      </c>
      <c r="D178" s="4"/>
      <c r="E178" s="4"/>
      <c r="F178" s="4"/>
      <c r="G178" s="231"/>
      <c r="H178" s="177"/>
      <c r="I178" s="4"/>
      <c r="J178" s="155"/>
    </row>
    <row r="179" spans="1:10" ht="12.75">
      <c r="A179" s="4">
        <v>731</v>
      </c>
      <c r="B179" s="432">
        <v>1741000731</v>
      </c>
      <c r="C179" s="4" t="s">
        <v>499</v>
      </c>
      <c r="D179" s="4"/>
      <c r="E179" s="4"/>
      <c r="F179" s="231"/>
      <c r="G179" s="231">
        <v>15</v>
      </c>
      <c r="H179" s="177"/>
      <c r="I179" s="231"/>
      <c r="J179" s="155"/>
    </row>
    <row r="180" spans="1:10" ht="12.75">
      <c r="A180" s="4">
        <v>732</v>
      </c>
      <c r="B180" s="432">
        <v>1741000732</v>
      </c>
      <c r="C180" s="4" t="s">
        <v>500</v>
      </c>
      <c r="D180" s="4"/>
      <c r="E180" s="4"/>
      <c r="F180" s="231"/>
      <c r="G180" s="231">
        <v>10</v>
      </c>
      <c r="H180" s="177"/>
      <c r="I180" s="231"/>
      <c r="J180" s="155"/>
    </row>
    <row r="181" spans="1:10" ht="12.75">
      <c r="A181" s="4">
        <v>733</v>
      </c>
      <c r="B181" s="432">
        <v>1741000733</v>
      </c>
      <c r="C181" s="4" t="s">
        <v>501</v>
      </c>
      <c r="D181" s="4"/>
      <c r="E181" s="4"/>
      <c r="F181" s="231">
        <v>1</v>
      </c>
      <c r="G181" s="231">
        <v>7</v>
      </c>
      <c r="H181" s="177">
        <v>1</v>
      </c>
      <c r="I181" s="231">
        <v>1</v>
      </c>
      <c r="J181" s="155"/>
    </row>
    <row r="182" spans="1:10" ht="12.75">
      <c r="A182" s="4">
        <v>582</v>
      </c>
      <c r="B182" s="432">
        <v>1741100582</v>
      </c>
      <c r="C182" s="4" t="s">
        <v>428</v>
      </c>
      <c r="D182" s="4"/>
      <c r="E182" s="4"/>
      <c r="F182" s="231">
        <v>10</v>
      </c>
      <c r="G182" s="231">
        <v>30</v>
      </c>
      <c r="H182" s="177"/>
      <c r="I182" s="231">
        <v>10</v>
      </c>
      <c r="J182" s="155"/>
    </row>
    <row r="183" spans="1:10" ht="12.75">
      <c r="A183" s="4">
        <v>750</v>
      </c>
      <c r="B183" s="432">
        <v>1741100750</v>
      </c>
      <c r="C183" s="4" t="s">
        <v>341</v>
      </c>
      <c r="D183" s="4"/>
      <c r="E183" s="4"/>
      <c r="F183" s="231">
        <v>200</v>
      </c>
      <c r="G183" s="231">
        <v>150</v>
      </c>
      <c r="H183" s="177">
        <v>119</v>
      </c>
      <c r="I183" s="231">
        <v>200</v>
      </c>
      <c r="J183" s="177"/>
    </row>
    <row r="184" spans="1:10" ht="12.75">
      <c r="A184" s="4">
        <v>751</v>
      </c>
      <c r="B184" s="432">
        <v>1741100751</v>
      </c>
      <c r="C184" s="4" t="s">
        <v>788</v>
      </c>
      <c r="D184" s="4"/>
      <c r="E184" s="4"/>
      <c r="F184" s="231">
        <v>20</v>
      </c>
      <c r="G184" s="231"/>
      <c r="H184" s="177">
        <v>32</v>
      </c>
      <c r="I184" s="231">
        <v>35</v>
      </c>
      <c r="J184" s="177"/>
    </row>
    <row r="185" spans="1:10" ht="12.75">
      <c r="A185" s="4">
        <v>759</v>
      </c>
      <c r="B185" s="432">
        <v>1741100759</v>
      </c>
      <c r="C185" s="4" t="s">
        <v>828</v>
      </c>
      <c r="D185" s="4"/>
      <c r="E185" s="4"/>
      <c r="F185" s="231"/>
      <c r="G185" s="231"/>
      <c r="H185" s="177">
        <v>32</v>
      </c>
      <c r="I185" s="231">
        <v>35</v>
      </c>
      <c r="J185" s="177"/>
    </row>
    <row r="186" spans="1:10" ht="12.75">
      <c r="A186" s="4">
        <v>930</v>
      </c>
      <c r="B186" s="432">
        <v>1741100930</v>
      </c>
      <c r="C186" s="4" t="s">
        <v>12</v>
      </c>
      <c r="D186" s="4"/>
      <c r="E186" s="4"/>
      <c r="F186" s="231">
        <v>30</v>
      </c>
      <c r="G186" s="231"/>
      <c r="H186" s="177">
        <v>5</v>
      </c>
      <c r="I186" s="231">
        <v>30</v>
      </c>
      <c r="J186" s="177"/>
    </row>
    <row r="187" spans="1:10" ht="12.75">
      <c r="A187" s="4">
        <v>910</v>
      </c>
      <c r="B187" s="432">
        <v>1742000910</v>
      </c>
      <c r="C187" s="4" t="s">
        <v>910</v>
      </c>
      <c r="D187" s="4"/>
      <c r="E187" s="4"/>
      <c r="F187" s="231"/>
      <c r="G187" s="231"/>
      <c r="H187" s="177">
        <v>1200</v>
      </c>
      <c r="I187" s="231"/>
      <c r="J187" s="177"/>
    </row>
    <row r="188" spans="1:10" ht="12.75">
      <c r="A188" s="4">
        <v>720</v>
      </c>
      <c r="B188" s="432">
        <v>1743000720</v>
      </c>
      <c r="C188" s="4" t="s">
        <v>25</v>
      </c>
      <c r="D188" s="4"/>
      <c r="E188" s="4"/>
      <c r="F188" s="231">
        <v>30</v>
      </c>
      <c r="G188" s="231">
        <v>30</v>
      </c>
      <c r="H188" s="177"/>
      <c r="I188" s="231">
        <v>30</v>
      </c>
      <c r="J188" s="177"/>
    </row>
    <row r="189" spans="1:10" ht="12.75">
      <c r="A189" s="4">
        <v>750</v>
      </c>
      <c r="B189" s="432">
        <v>1743000750</v>
      </c>
      <c r="C189" s="4" t="s">
        <v>63</v>
      </c>
      <c r="D189" s="4"/>
      <c r="E189" s="4"/>
      <c r="F189" s="231">
        <v>250</v>
      </c>
      <c r="G189" s="231">
        <v>100</v>
      </c>
      <c r="H189" s="177">
        <v>201</v>
      </c>
      <c r="I189" s="231">
        <v>150</v>
      </c>
      <c r="J189" s="177"/>
    </row>
    <row r="190" spans="1:10" ht="12.75">
      <c r="A190" s="4">
        <v>751</v>
      </c>
      <c r="B190" s="432">
        <v>1743000751</v>
      </c>
      <c r="C190" s="4" t="s">
        <v>925</v>
      </c>
      <c r="D190" s="4"/>
      <c r="E190" s="4"/>
      <c r="F190" s="231"/>
      <c r="G190" s="231"/>
      <c r="H190" s="177"/>
      <c r="I190" s="231">
        <v>200</v>
      </c>
      <c r="J190" s="177"/>
    </row>
    <row r="191" spans="1:10" ht="12.75">
      <c r="A191" s="4">
        <v>771</v>
      </c>
      <c r="B191" s="432">
        <v>1743000771</v>
      </c>
      <c r="C191" s="4" t="s">
        <v>64</v>
      </c>
      <c r="D191" s="4"/>
      <c r="E191" s="4"/>
      <c r="F191" s="231">
        <v>600</v>
      </c>
      <c r="G191" s="231">
        <v>450</v>
      </c>
      <c r="H191" s="177">
        <v>544</v>
      </c>
      <c r="I191" s="231">
        <v>600</v>
      </c>
      <c r="J191" s="177"/>
    </row>
    <row r="192" spans="1:10" ht="12.75">
      <c r="A192" s="4">
        <v>910</v>
      </c>
      <c r="B192" s="432">
        <v>1743000910</v>
      </c>
      <c r="C192" s="4" t="s">
        <v>789</v>
      </c>
      <c r="D192" s="4"/>
      <c r="E192" s="4"/>
      <c r="F192" s="231"/>
      <c r="G192" s="231"/>
      <c r="H192" s="177"/>
      <c r="I192" s="231"/>
      <c r="J192" s="177"/>
    </row>
    <row r="193" spans="1:10" s="2" customFormat="1" ht="12.75">
      <c r="A193" s="6"/>
      <c r="B193" s="7" t="s">
        <v>183</v>
      </c>
      <c r="C193" s="7"/>
      <c r="D193" s="232"/>
      <c r="E193" s="232"/>
      <c r="F193" s="146"/>
      <c r="G193" s="7"/>
      <c r="H193" s="221"/>
      <c r="I193" s="146"/>
      <c r="J193" s="156"/>
    </row>
    <row r="194" spans="1:10" ht="12.75">
      <c r="A194" s="5"/>
      <c r="B194" s="4" t="s">
        <v>14</v>
      </c>
      <c r="C194" s="4"/>
      <c r="D194" s="10"/>
      <c r="E194" s="10"/>
      <c r="F194" s="146">
        <f>SUM(F174)</f>
        <v>0</v>
      </c>
      <c r="G194" s="146">
        <f>SUM(G174)</f>
        <v>0</v>
      </c>
      <c r="H194" s="146">
        <f>SUM(H174)</f>
        <v>0</v>
      </c>
      <c r="I194" s="146">
        <f>SUM(I174)</f>
        <v>0</v>
      </c>
      <c r="J194" s="146">
        <f>SUM(J174)</f>
        <v>0</v>
      </c>
    </row>
    <row r="195" spans="1:10" ht="12.75">
      <c r="A195" s="5"/>
      <c r="B195" s="4" t="s">
        <v>15</v>
      </c>
      <c r="C195" s="4"/>
      <c r="D195" s="10"/>
      <c r="E195" s="10"/>
      <c r="F195" s="146">
        <f>SUM(F176:F193)</f>
        <v>1141</v>
      </c>
      <c r="G195" s="146">
        <f>SUM(G176:G194)</f>
        <v>792</v>
      </c>
      <c r="H195" s="146">
        <f>SUM(H176:H193)</f>
        <v>2134</v>
      </c>
      <c r="I195" s="146">
        <f>SUM(I176:I193)</f>
        <v>1291</v>
      </c>
      <c r="J195" s="146">
        <f>SUM(J176:J194)</f>
        <v>0</v>
      </c>
    </row>
    <row r="196" spans="1:10" ht="12.75">
      <c r="A196" s="5"/>
      <c r="B196" s="4" t="s">
        <v>310</v>
      </c>
      <c r="C196" s="4"/>
      <c r="D196" s="10"/>
      <c r="E196" s="10"/>
      <c r="F196" s="153">
        <f>SUM(F194-F195)</f>
        <v>-1141</v>
      </c>
      <c r="G196" s="153">
        <f>SUM(G194-G195)</f>
        <v>-792</v>
      </c>
      <c r="H196" s="153">
        <f>SUM(H194-H195)</f>
        <v>-2134</v>
      </c>
      <c r="I196" s="153">
        <f>SUM(I194-I195)</f>
        <v>-1291</v>
      </c>
      <c r="J196" s="153">
        <f>SUM(J194-J195)</f>
        <v>0</v>
      </c>
    </row>
    <row r="197" spans="1:10" ht="12.75">
      <c r="A197" s="11"/>
      <c r="B197" s="17"/>
      <c r="C197" s="17"/>
      <c r="D197" s="12"/>
      <c r="E197" s="12"/>
      <c r="J197" s="68"/>
    </row>
    <row r="198" spans="1:10" ht="18">
      <c r="A198" s="13" t="s">
        <v>140</v>
      </c>
      <c r="B198" s="13"/>
      <c r="J198" s="17"/>
    </row>
    <row r="199" spans="1:10" ht="12.75">
      <c r="A199" s="15" t="s">
        <v>13</v>
      </c>
      <c r="J199" s="17"/>
    </row>
    <row r="200" spans="1:10" ht="12.75">
      <c r="A200" s="4">
        <v>110</v>
      </c>
      <c r="B200" s="4">
        <v>1746000110</v>
      </c>
      <c r="C200" s="4" t="s">
        <v>3</v>
      </c>
      <c r="D200" s="4"/>
      <c r="E200" s="4"/>
      <c r="F200" s="412">
        <v>70</v>
      </c>
      <c r="G200" s="412">
        <v>48</v>
      </c>
      <c r="H200" s="177">
        <v>70</v>
      </c>
      <c r="I200" s="412">
        <v>73</v>
      </c>
      <c r="J200" s="146"/>
    </row>
    <row r="201" spans="1:10" ht="12.75">
      <c r="A201" s="4">
        <v>120</v>
      </c>
      <c r="B201" s="4">
        <v>1746000120</v>
      </c>
      <c r="C201" s="4" t="s">
        <v>4</v>
      </c>
      <c r="D201" s="4"/>
      <c r="E201" s="4"/>
      <c r="F201" s="412"/>
      <c r="G201" s="412">
        <v>2</v>
      </c>
      <c r="H201" s="177"/>
      <c r="I201" s="412"/>
      <c r="J201" s="146"/>
    </row>
    <row r="202" spans="1:10" ht="12.75">
      <c r="A202" s="4">
        <v>320</v>
      </c>
      <c r="B202" s="4">
        <v>1746000320</v>
      </c>
      <c r="C202" s="4" t="s">
        <v>39</v>
      </c>
      <c r="D202" s="4"/>
      <c r="E202" s="4"/>
      <c r="F202" s="406"/>
      <c r="G202" s="406"/>
      <c r="H202" s="177"/>
      <c r="I202" s="406"/>
      <c r="J202" s="4"/>
    </row>
    <row r="203" spans="1:10" ht="12.75">
      <c r="A203" s="4">
        <v>432</v>
      </c>
      <c r="B203" s="4">
        <v>1746000432</v>
      </c>
      <c r="C203" s="4" t="s">
        <v>722</v>
      </c>
      <c r="D203" s="4"/>
      <c r="E203" s="4"/>
      <c r="F203" s="146">
        <v>70</v>
      </c>
      <c r="G203" s="406"/>
      <c r="H203" s="177">
        <v>141</v>
      </c>
      <c r="I203" s="146">
        <v>130</v>
      </c>
      <c r="J203" s="4"/>
    </row>
    <row r="204" spans="1:10" ht="12.75">
      <c r="A204" s="4">
        <v>720</v>
      </c>
      <c r="B204" s="4">
        <v>1746000720</v>
      </c>
      <c r="C204" s="4" t="s">
        <v>25</v>
      </c>
      <c r="D204" s="4"/>
      <c r="E204" s="4"/>
      <c r="F204" s="146">
        <v>2</v>
      </c>
      <c r="G204" s="4"/>
      <c r="H204" s="177">
        <v>1</v>
      </c>
      <c r="I204" s="146">
        <v>2</v>
      </c>
      <c r="J204" s="146"/>
    </row>
    <row r="205" spans="1:10" ht="12.75">
      <c r="A205" s="4">
        <v>731</v>
      </c>
      <c r="B205" s="4">
        <v>1746000731</v>
      </c>
      <c r="C205" s="4" t="s">
        <v>40</v>
      </c>
      <c r="D205" s="4"/>
      <c r="E205" s="4"/>
      <c r="F205" s="146"/>
      <c r="G205" s="4"/>
      <c r="H205" s="177"/>
      <c r="I205" s="146"/>
      <c r="J205" s="146"/>
    </row>
    <row r="206" spans="1:10" ht="12.75">
      <c r="A206" s="4">
        <v>732</v>
      </c>
      <c r="B206" s="4">
        <v>1746000732</v>
      </c>
      <c r="C206" s="4" t="s">
        <v>41</v>
      </c>
      <c r="D206" s="4"/>
      <c r="E206" s="4"/>
      <c r="F206" s="146"/>
      <c r="G206" s="4"/>
      <c r="H206" s="177"/>
      <c r="I206" s="146"/>
      <c r="J206" s="146"/>
    </row>
    <row r="207" spans="1:10" ht="12.75">
      <c r="A207" s="4">
        <v>733</v>
      </c>
      <c r="B207" s="4">
        <v>1746000733</v>
      </c>
      <c r="C207" s="4" t="s">
        <v>66</v>
      </c>
      <c r="D207" s="4"/>
      <c r="E207" s="4"/>
      <c r="F207" s="146"/>
      <c r="G207" s="4"/>
      <c r="H207" s="177"/>
      <c r="I207" s="146"/>
      <c r="J207" s="146"/>
    </row>
    <row r="208" spans="1:10" ht="12.75">
      <c r="A208" s="4">
        <v>750</v>
      </c>
      <c r="B208" s="4">
        <v>1746000750</v>
      </c>
      <c r="C208" s="4" t="s">
        <v>11</v>
      </c>
      <c r="D208" s="4"/>
      <c r="E208" s="4"/>
      <c r="F208" s="146">
        <v>350</v>
      </c>
      <c r="G208" s="4"/>
      <c r="H208" s="177">
        <v>276</v>
      </c>
      <c r="I208" s="146">
        <v>336</v>
      </c>
      <c r="J208" s="146"/>
    </row>
    <row r="209" spans="1:10" ht="12.75">
      <c r="A209" s="4">
        <v>751</v>
      </c>
      <c r="B209" s="4">
        <v>1746000751</v>
      </c>
      <c r="C209" s="4" t="s">
        <v>926</v>
      </c>
      <c r="D209" s="4"/>
      <c r="E209" s="4"/>
      <c r="F209" s="146"/>
      <c r="G209" s="4"/>
      <c r="H209" s="177"/>
      <c r="I209" s="146">
        <v>200</v>
      </c>
      <c r="J209" s="146"/>
    </row>
    <row r="210" spans="1:10" ht="12.75">
      <c r="A210" s="4">
        <v>772</v>
      </c>
      <c r="B210" s="4">
        <v>1746000772</v>
      </c>
      <c r="C210" s="4" t="s">
        <v>67</v>
      </c>
      <c r="D210" s="4"/>
      <c r="E210" s="4"/>
      <c r="F210" s="10"/>
      <c r="G210" s="4"/>
      <c r="H210" s="177"/>
      <c r="I210" s="10"/>
      <c r="J210" s="146"/>
    </row>
    <row r="211" spans="1:10" s="2" customFormat="1" ht="12.75">
      <c r="A211" s="6"/>
      <c r="B211" s="7" t="s">
        <v>184</v>
      </c>
      <c r="C211" s="7"/>
      <c r="D211" s="232">
        <v>0.75</v>
      </c>
      <c r="E211" s="232">
        <v>0.75</v>
      </c>
      <c r="F211" s="146"/>
      <c r="G211" s="7"/>
      <c r="H211" s="221"/>
      <c r="I211" s="146"/>
      <c r="J211" s="7"/>
    </row>
    <row r="212" spans="1:10" ht="12.75">
      <c r="A212" s="5"/>
      <c r="B212" s="4" t="s">
        <v>14</v>
      </c>
      <c r="C212" s="4"/>
      <c r="D212" s="10"/>
      <c r="E212" s="10"/>
      <c r="F212" s="146"/>
      <c r="G212" s="4"/>
      <c r="H212" s="177"/>
      <c r="I212" s="146"/>
      <c r="J212" s="4"/>
    </row>
    <row r="213" spans="1:10" ht="12.75">
      <c r="A213" s="5"/>
      <c r="B213" s="4" t="s">
        <v>15</v>
      </c>
      <c r="C213" s="4"/>
      <c r="D213" s="10"/>
      <c r="E213" s="10"/>
      <c r="F213" s="146">
        <f>SUM(F200:F210)</f>
        <v>492</v>
      </c>
      <c r="G213" s="146">
        <f>SUM(G200:G210)</f>
        <v>50</v>
      </c>
      <c r="H213" s="146">
        <f>SUM(H200:H210)</f>
        <v>488</v>
      </c>
      <c r="I213" s="146">
        <f>SUM(I200:I210)</f>
        <v>741</v>
      </c>
      <c r="J213" s="146">
        <f>SUM(J200:J210)</f>
        <v>0</v>
      </c>
    </row>
    <row r="214" spans="1:10" ht="12.75">
      <c r="A214" s="5"/>
      <c r="B214" s="4" t="s">
        <v>310</v>
      </c>
      <c r="C214" s="4"/>
      <c r="D214" s="10"/>
      <c r="E214" s="10"/>
      <c r="F214" s="153">
        <f>SUM(F212-F213)</f>
        <v>-492</v>
      </c>
      <c r="G214" s="153">
        <f>SUM(G212-G213)</f>
        <v>-50</v>
      </c>
      <c r="H214" s="153">
        <f>SUM(H212-H213)</f>
        <v>-488</v>
      </c>
      <c r="I214" s="153">
        <f>SUM(I212-I213)</f>
        <v>-741</v>
      </c>
      <c r="J214" s="153">
        <f>SUM(J212-J213)</f>
        <v>0</v>
      </c>
    </row>
    <row r="215" spans="6:10" ht="12.75">
      <c r="F215" s="147"/>
      <c r="I215" s="147"/>
      <c r="J215" s="17"/>
    </row>
    <row r="216" spans="1:10" ht="18">
      <c r="A216" s="13"/>
      <c r="B216" s="13"/>
      <c r="F216" s="147"/>
      <c r="I216" s="147"/>
      <c r="J216" s="17"/>
    </row>
    <row r="217" spans="1:10" ht="12.75">
      <c r="A217" s="15"/>
      <c r="F217" s="147"/>
      <c r="I217" s="147"/>
      <c r="J217" s="17"/>
    </row>
    <row r="218" spans="1:10" s="78" customFormat="1" ht="15.75">
      <c r="A218" s="266" t="s">
        <v>173</v>
      </c>
      <c r="B218" s="76"/>
      <c r="C218" s="266"/>
      <c r="D218" s="255">
        <f>SUM(D211)</f>
        <v>0.75</v>
      </c>
      <c r="E218" s="255">
        <f>SUM(E211)</f>
        <v>0.75</v>
      </c>
      <c r="F218" s="147"/>
      <c r="G218" s="223"/>
      <c r="H218" s="223"/>
      <c r="I218" s="147"/>
      <c r="J218" s="70"/>
    </row>
    <row r="219" spans="1:10" ht="12.75">
      <c r="A219" s="5"/>
      <c r="B219" s="4" t="s">
        <v>14</v>
      </c>
      <c r="C219" s="4"/>
      <c r="D219" s="4"/>
      <c r="E219" s="4"/>
      <c r="F219" s="146">
        <f aca="true" t="shared" si="0" ref="F219:I220">SUM(F194,F212)</f>
        <v>0</v>
      </c>
      <c r="G219" s="146">
        <f t="shared" si="0"/>
        <v>0</v>
      </c>
      <c r="H219" s="146">
        <f t="shared" si="0"/>
        <v>0</v>
      </c>
      <c r="I219" s="146">
        <f t="shared" si="0"/>
        <v>0</v>
      </c>
      <c r="J219" s="146" t="e">
        <f>SUM(#REF!,J212,J194)</f>
        <v>#REF!</v>
      </c>
    </row>
    <row r="220" spans="1:10" ht="12.75">
      <c r="A220" s="5"/>
      <c r="B220" s="4" t="s">
        <v>15</v>
      </c>
      <c r="C220" s="4"/>
      <c r="D220" s="10"/>
      <c r="E220" s="10"/>
      <c r="F220" s="146">
        <f t="shared" si="0"/>
        <v>1633</v>
      </c>
      <c r="G220" s="146">
        <f t="shared" si="0"/>
        <v>842</v>
      </c>
      <c r="H220" s="146">
        <f t="shared" si="0"/>
        <v>2622</v>
      </c>
      <c r="I220" s="146">
        <f t="shared" si="0"/>
        <v>2032</v>
      </c>
      <c r="J220" s="146">
        <f>SUM(J195,J213)</f>
        <v>0</v>
      </c>
    </row>
    <row r="221" spans="1:10" ht="12.75">
      <c r="A221" s="5"/>
      <c r="B221" s="4" t="s">
        <v>310</v>
      </c>
      <c r="C221" s="4"/>
      <c r="D221" s="10"/>
      <c r="E221" s="10"/>
      <c r="F221" s="153">
        <f>SUM(F219-F220)</f>
        <v>-1633</v>
      </c>
      <c r="G221" s="153">
        <f>SUM(G219-G220)</f>
        <v>-842</v>
      </c>
      <c r="H221" s="153">
        <f>SUM(H219-H220)</f>
        <v>-2622</v>
      </c>
      <c r="I221" s="153">
        <f>SUM(I219-I220)</f>
        <v>-2032</v>
      </c>
      <c r="J221" s="153" t="e">
        <f>SUM(J219-J220)</f>
        <v>#REF!</v>
      </c>
    </row>
    <row r="222" ht="12.75">
      <c r="J222" s="68"/>
    </row>
    <row r="223" ht="12.75">
      <c r="J223" s="17"/>
    </row>
    <row r="224" ht="12.75">
      <c r="J224" s="17"/>
    </row>
    <row r="225" ht="12.75">
      <c r="J225" s="17"/>
    </row>
    <row r="226" ht="12.75">
      <c r="J226" s="17"/>
    </row>
    <row r="227" ht="12.75">
      <c r="J227" s="17"/>
    </row>
    <row r="228" spans="1:10" ht="27.75">
      <c r="A228" s="523" t="s">
        <v>26</v>
      </c>
      <c r="B228" s="523"/>
      <c r="C228" s="523"/>
      <c r="D228" s="523"/>
      <c r="E228" s="523"/>
      <c r="F228" s="523"/>
      <c r="G228" s="523"/>
      <c r="H228" s="523"/>
      <c r="I228" s="523"/>
      <c r="J228" s="1"/>
    </row>
    <row r="229" spans="1:10" ht="27.75">
      <c r="A229" s="521" t="s">
        <v>820</v>
      </c>
      <c r="B229" s="521"/>
      <c r="C229" s="521"/>
      <c r="D229" s="521"/>
      <c r="E229" s="521"/>
      <c r="F229" s="521"/>
      <c r="G229" s="521"/>
      <c r="H229" s="521"/>
      <c r="I229" s="521"/>
      <c r="J229" s="1"/>
    </row>
    <row r="230" spans="1:10" ht="20.25">
      <c r="A230" s="522" t="s">
        <v>50</v>
      </c>
      <c r="B230" s="522"/>
      <c r="C230" s="522"/>
      <c r="D230" s="522"/>
      <c r="E230" s="522"/>
      <c r="F230" s="522"/>
      <c r="G230" s="522"/>
      <c r="H230" s="522"/>
      <c r="I230" s="522"/>
      <c r="J230" s="17"/>
    </row>
    <row r="231" spans="1:10" ht="20.25">
      <c r="A231" s="530" t="s">
        <v>306</v>
      </c>
      <c r="B231" s="530"/>
      <c r="C231" s="530"/>
      <c r="D231" s="530"/>
      <c r="E231" s="530"/>
      <c r="F231" s="530"/>
      <c r="G231" s="530"/>
      <c r="H231" s="530"/>
      <c r="I231" s="530"/>
      <c r="J231" s="17"/>
    </row>
    <row r="232" spans="1:10" s="37" customFormat="1" ht="13.5" thickBot="1">
      <c r="A232" s="42">
        <v>1</v>
      </c>
      <c r="B232" s="43">
        <v>2</v>
      </c>
      <c r="C232" s="43">
        <v>3</v>
      </c>
      <c r="D232" s="525" t="s">
        <v>392</v>
      </c>
      <c r="E232" s="532"/>
      <c r="F232" s="363" t="s">
        <v>325</v>
      </c>
      <c r="G232" s="230">
        <v>5</v>
      </c>
      <c r="H232" s="229" t="s">
        <v>393</v>
      </c>
      <c r="I232" s="363" t="s">
        <v>325</v>
      </c>
      <c r="J232" s="240" t="s">
        <v>416</v>
      </c>
    </row>
    <row r="233" spans="1:10" s="37" customFormat="1" ht="13.5" customHeight="1" thickTop="1">
      <c r="A233" s="35" t="s">
        <v>0</v>
      </c>
      <c r="B233" s="36"/>
      <c r="C233" s="36"/>
      <c r="D233" s="527" t="s">
        <v>297</v>
      </c>
      <c r="E233" s="533"/>
      <c r="F233" s="243"/>
      <c r="G233" s="242" t="s">
        <v>305</v>
      </c>
      <c r="H233" s="535" t="s">
        <v>814</v>
      </c>
      <c r="I233" s="243" t="s">
        <v>309</v>
      </c>
      <c r="J233" s="362" t="s">
        <v>309</v>
      </c>
    </row>
    <row r="234" spans="1:10" s="37" customFormat="1" ht="13.5" thickBot="1">
      <c r="A234" s="38" t="s">
        <v>1</v>
      </c>
      <c r="B234" s="39" t="s">
        <v>51</v>
      </c>
      <c r="C234" s="39" t="s">
        <v>2</v>
      </c>
      <c r="D234" s="529"/>
      <c r="E234" s="534"/>
      <c r="F234" s="365" t="s">
        <v>376</v>
      </c>
      <c r="G234" s="242"/>
      <c r="H234" s="536"/>
      <c r="I234" s="365" t="s">
        <v>376</v>
      </c>
      <c r="J234" s="368" t="s">
        <v>376</v>
      </c>
    </row>
    <row r="235" spans="1:10" s="37" customFormat="1" ht="26.25" thickBot="1">
      <c r="A235" s="40"/>
      <c r="B235" s="41"/>
      <c r="C235" s="41"/>
      <c r="D235" s="41" t="s">
        <v>771</v>
      </c>
      <c r="E235" s="41" t="s">
        <v>813</v>
      </c>
      <c r="F235" s="379" t="s">
        <v>771</v>
      </c>
      <c r="G235" s="245" t="s">
        <v>429</v>
      </c>
      <c r="H235" s="537"/>
      <c r="I235" s="379" t="s">
        <v>813</v>
      </c>
      <c r="J235" s="370" t="s">
        <v>417</v>
      </c>
    </row>
    <row r="236" ht="13.5" thickTop="1">
      <c r="J236" s="334"/>
    </row>
    <row r="237" spans="1:10" ht="18">
      <c r="A237" s="13" t="s">
        <v>68</v>
      </c>
      <c r="B237" s="13"/>
      <c r="J237" s="17"/>
    </row>
    <row r="238" spans="1:10" ht="12.75" customHeight="1">
      <c r="A238" s="8" t="s">
        <v>54</v>
      </c>
      <c r="B238" s="13"/>
      <c r="J238" s="17"/>
    </row>
    <row r="239" spans="1:10" ht="12.75" customHeight="1">
      <c r="A239" s="20">
        <v>690</v>
      </c>
      <c r="B239" s="435">
        <v>1269000690</v>
      </c>
      <c r="C239" s="4" t="s">
        <v>720</v>
      </c>
      <c r="D239" s="4"/>
      <c r="E239" s="4"/>
      <c r="F239" s="231">
        <v>50</v>
      </c>
      <c r="G239" s="231">
        <v>40</v>
      </c>
      <c r="H239" s="177">
        <v>42</v>
      </c>
      <c r="I239" s="231">
        <v>50</v>
      </c>
      <c r="J239" s="146">
        <v>45</v>
      </c>
    </row>
    <row r="240" spans="1:10" ht="12.75" customHeight="1">
      <c r="A240" s="20">
        <v>691</v>
      </c>
      <c r="B240" s="435">
        <v>1269000691</v>
      </c>
      <c r="C240" s="4" t="s">
        <v>72</v>
      </c>
      <c r="D240" s="4"/>
      <c r="E240" s="4"/>
      <c r="F240" s="231">
        <v>40</v>
      </c>
      <c r="G240" s="231">
        <v>65</v>
      </c>
      <c r="H240" s="177">
        <v>99</v>
      </c>
      <c r="I240" s="231">
        <v>50</v>
      </c>
      <c r="J240" s="4">
        <v>26</v>
      </c>
    </row>
    <row r="241" spans="1:10" ht="12.75" customHeight="1">
      <c r="A241" s="136" t="s">
        <v>13</v>
      </c>
      <c r="B241" s="4"/>
      <c r="C241" s="4"/>
      <c r="D241" s="4"/>
      <c r="E241" s="4"/>
      <c r="F241" s="231"/>
      <c r="G241" s="231"/>
      <c r="H241" s="177"/>
      <c r="I241" s="231"/>
      <c r="J241" s="4"/>
    </row>
    <row r="242" spans="1:10" ht="12.75" customHeight="1">
      <c r="A242" s="136">
        <v>514</v>
      </c>
      <c r="B242" s="432">
        <v>1752000514</v>
      </c>
      <c r="C242" s="4" t="s">
        <v>548</v>
      </c>
      <c r="D242" s="4"/>
      <c r="E242" s="4"/>
      <c r="F242" s="231"/>
      <c r="G242" s="231"/>
      <c r="H242" s="177"/>
      <c r="I242" s="231"/>
      <c r="J242" s="4"/>
    </row>
    <row r="243" spans="1:10" ht="12.75" customHeight="1">
      <c r="A243" s="136">
        <v>750</v>
      </c>
      <c r="B243" s="4">
        <v>1761000750</v>
      </c>
      <c r="C243" s="4" t="s">
        <v>769</v>
      </c>
      <c r="D243" s="4"/>
      <c r="E243" s="4"/>
      <c r="F243" s="231"/>
      <c r="G243" s="231"/>
      <c r="H243" s="177"/>
      <c r="I243" s="231"/>
      <c r="J243" s="4"/>
    </row>
    <row r="244" spans="1:10" ht="12.75">
      <c r="A244" s="4">
        <v>583</v>
      </c>
      <c r="B244" s="432">
        <v>1765000583</v>
      </c>
      <c r="C244" s="4" t="s">
        <v>69</v>
      </c>
      <c r="D244" s="4"/>
      <c r="E244" s="4"/>
      <c r="F244" s="231">
        <v>100</v>
      </c>
      <c r="G244" s="231">
        <v>65</v>
      </c>
      <c r="H244" s="177">
        <v>82</v>
      </c>
      <c r="I244" s="231">
        <v>110</v>
      </c>
      <c r="J244" s="146">
        <v>65</v>
      </c>
    </row>
    <row r="245" spans="1:10" ht="12.75">
      <c r="A245" s="4">
        <v>441</v>
      </c>
      <c r="B245" s="432">
        <v>1767000441</v>
      </c>
      <c r="C245" s="4" t="s">
        <v>70</v>
      </c>
      <c r="D245" s="4"/>
      <c r="E245" s="4"/>
      <c r="F245" s="231">
        <v>280</v>
      </c>
      <c r="G245" s="231">
        <v>220</v>
      </c>
      <c r="H245" s="177">
        <v>325</v>
      </c>
      <c r="I245" s="231">
        <v>335</v>
      </c>
      <c r="J245" s="146">
        <v>210</v>
      </c>
    </row>
    <row r="246" spans="1:10" ht="12.75">
      <c r="A246" s="4">
        <v>442</v>
      </c>
      <c r="B246" s="432">
        <v>1767000442</v>
      </c>
      <c r="C246" s="4" t="s">
        <v>452</v>
      </c>
      <c r="D246" s="4"/>
      <c r="E246" s="4"/>
      <c r="F246" s="231">
        <v>50</v>
      </c>
      <c r="G246" s="231">
        <v>70</v>
      </c>
      <c r="H246" s="177">
        <v>49</v>
      </c>
      <c r="I246" s="231">
        <v>50</v>
      </c>
      <c r="J246" s="146"/>
    </row>
    <row r="247" spans="1:10" ht="12.75">
      <c r="A247" s="5"/>
      <c r="B247" s="4" t="s">
        <v>14</v>
      </c>
      <c r="C247" s="4"/>
      <c r="D247" s="10"/>
      <c r="E247" s="10"/>
      <c r="F247" s="231">
        <f>SUM(F239:F240)</f>
        <v>90</v>
      </c>
      <c r="G247" s="231">
        <f>SUM(G239:G240)</f>
        <v>105</v>
      </c>
      <c r="H247" s="231">
        <f>SUM(H239:H240)</f>
        <v>141</v>
      </c>
      <c r="I247" s="231">
        <f>SUM(I239:I240)</f>
        <v>100</v>
      </c>
      <c r="J247" s="146">
        <f>SUM(J239:J240)</f>
        <v>71</v>
      </c>
    </row>
    <row r="248" spans="1:10" ht="12.75">
      <c r="A248" s="5"/>
      <c r="B248" s="4" t="s">
        <v>15</v>
      </c>
      <c r="C248" s="4"/>
      <c r="D248" s="10"/>
      <c r="E248" s="10"/>
      <c r="F248" s="231">
        <f>SUM(F242:F246)</f>
        <v>430</v>
      </c>
      <c r="G248" s="231">
        <f>SUM(G244:G246)</f>
        <v>355</v>
      </c>
      <c r="H248" s="231">
        <f>SUM(H242:H246)</f>
        <v>456</v>
      </c>
      <c r="I248" s="231">
        <f>SUM(I242:I246)</f>
        <v>495</v>
      </c>
      <c r="J248" s="146">
        <f>SUM(J244:J245)</f>
        <v>275</v>
      </c>
    </row>
    <row r="249" spans="1:10" ht="12.75">
      <c r="A249" s="5"/>
      <c r="B249" s="4" t="s">
        <v>310</v>
      </c>
      <c r="C249" s="4"/>
      <c r="D249" s="10"/>
      <c r="E249" s="10"/>
      <c r="F249" s="153">
        <f>SUM(F247-F248)</f>
        <v>-340</v>
      </c>
      <c r="G249" s="153">
        <f>SUM(G247-G248)</f>
        <v>-250</v>
      </c>
      <c r="H249" s="153">
        <f>SUM(H247-H248)</f>
        <v>-315</v>
      </c>
      <c r="I249" s="153">
        <f>SUM(I247-I248)</f>
        <v>-395</v>
      </c>
      <c r="J249" s="153">
        <f>SUM(J247-J248)</f>
        <v>-204</v>
      </c>
    </row>
    <row r="250" spans="1:10" ht="12.75">
      <c r="A250" s="11"/>
      <c r="B250" s="17"/>
      <c r="C250" s="17"/>
      <c r="D250" s="12"/>
      <c r="E250" s="12"/>
      <c r="J250" s="17"/>
    </row>
    <row r="251" spans="1:10" ht="12.75">
      <c r="A251" s="11"/>
      <c r="B251" s="17"/>
      <c r="C251" s="17"/>
      <c r="D251" s="12"/>
      <c r="E251" s="12"/>
      <c r="J251" s="17"/>
    </row>
    <row r="252" spans="1:10" ht="18">
      <c r="A252" s="13" t="s">
        <v>169</v>
      </c>
      <c r="B252" s="13"/>
      <c r="J252" s="17"/>
    </row>
    <row r="253" spans="1:10" ht="12.75" customHeight="1">
      <c r="A253" s="15" t="s">
        <v>13</v>
      </c>
      <c r="J253" s="17"/>
    </row>
    <row r="254" spans="1:10" ht="12.75">
      <c r="A254" s="4">
        <v>830</v>
      </c>
      <c r="B254" s="432">
        <v>1724100830</v>
      </c>
      <c r="C254" s="4" t="s">
        <v>170</v>
      </c>
      <c r="D254" s="4"/>
      <c r="E254" s="4"/>
      <c r="F254" s="146">
        <v>100</v>
      </c>
      <c r="G254" s="231">
        <v>362</v>
      </c>
      <c r="H254" s="177">
        <v>95</v>
      </c>
      <c r="I254" s="146">
        <v>100</v>
      </c>
      <c r="J254" s="146">
        <v>255</v>
      </c>
    </row>
    <row r="255" spans="1:10" ht="12.75">
      <c r="A255" s="4">
        <v>810</v>
      </c>
      <c r="B255" s="432">
        <v>1745100810</v>
      </c>
      <c r="C255" s="4" t="s">
        <v>171</v>
      </c>
      <c r="D255" s="4"/>
      <c r="E255" s="4"/>
      <c r="F255" s="146">
        <v>65</v>
      </c>
      <c r="G255" s="231">
        <v>60</v>
      </c>
      <c r="H255" s="177">
        <v>65</v>
      </c>
      <c r="I255" s="146">
        <v>70</v>
      </c>
      <c r="J255" s="146">
        <v>60</v>
      </c>
    </row>
    <row r="256" spans="1:10" s="2" customFormat="1" ht="12.75">
      <c r="A256" s="6"/>
      <c r="B256" s="7" t="s">
        <v>185</v>
      </c>
      <c r="C256" s="7"/>
      <c r="D256" s="232"/>
      <c r="E256" s="232"/>
      <c r="F256" s="146"/>
      <c r="G256" s="252"/>
      <c r="H256" s="221"/>
      <c r="I256" s="146"/>
      <c r="J256" s="7"/>
    </row>
    <row r="257" spans="1:10" ht="12.75">
      <c r="A257" s="5"/>
      <c r="B257" s="4" t="s">
        <v>14</v>
      </c>
      <c r="C257" s="4"/>
      <c r="D257" s="10"/>
      <c r="E257" s="10"/>
      <c r="F257" s="146">
        <f>SUM(F251:F252)</f>
        <v>0</v>
      </c>
      <c r="G257" s="146">
        <f>SUM(G251:G252)</f>
        <v>0</v>
      </c>
      <c r="H257" s="146"/>
      <c r="I257" s="146">
        <f>SUM(I251:I252)</f>
        <v>0</v>
      </c>
      <c r="J257" s="146">
        <f>SUM(J251:J252)</f>
        <v>0</v>
      </c>
    </row>
    <row r="258" spans="1:10" ht="12.75">
      <c r="A258" s="5"/>
      <c r="B258" s="4" t="s">
        <v>15</v>
      </c>
      <c r="C258" s="4"/>
      <c r="D258" s="10"/>
      <c r="E258" s="10"/>
      <c r="F258" s="146">
        <f>SUM(F254:F255)</f>
        <v>165</v>
      </c>
      <c r="G258" s="146">
        <f>SUM(G254:G255)</f>
        <v>422</v>
      </c>
      <c r="H258" s="146">
        <f>SUM(H254:H255)</f>
        <v>160</v>
      </c>
      <c r="I258" s="146">
        <f>SUM(I254:I255)</f>
        <v>170</v>
      </c>
      <c r="J258" s="146">
        <f>SUM(J254:J255)</f>
        <v>315</v>
      </c>
    </row>
    <row r="259" spans="1:10" ht="12.75">
      <c r="A259" s="5"/>
      <c r="B259" s="4" t="s">
        <v>310</v>
      </c>
      <c r="C259" s="4"/>
      <c r="D259" s="10"/>
      <c r="E259" s="10"/>
      <c r="F259" s="153">
        <f>SUM(F257-F258)</f>
        <v>-165</v>
      </c>
      <c r="G259" s="153">
        <f>SUM(G257-G258)</f>
        <v>-422</v>
      </c>
      <c r="H259" s="153">
        <f>SUM(H257-H258)</f>
        <v>-160</v>
      </c>
      <c r="I259" s="153">
        <f>SUM(I257-I258)</f>
        <v>-170</v>
      </c>
      <c r="J259" s="153">
        <f>SUM(J257-J258)</f>
        <v>-315</v>
      </c>
    </row>
    <row r="260" spans="1:10" ht="12.75">
      <c r="A260" s="17"/>
      <c r="B260" s="17"/>
      <c r="C260" s="17"/>
      <c r="D260" s="17"/>
      <c r="E260" s="17"/>
      <c r="J260" s="17"/>
    </row>
    <row r="261" spans="1:10" ht="12.75">
      <c r="A261" s="17"/>
      <c r="B261" s="17"/>
      <c r="C261" s="17"/>
      <c r="D261" s="17"/>
      <c r="E261" s="17"/>
      <c r="J261" s="17"/>
    </row>
    <row r="262" spans="1:10" ht="12.75">
      <c r="A262" s="17"/>
      <c r="B262" s="17"/>
      <c r="C262" s="17"/>
      <c r="D262" s="17"/>
      <c r="E262" s="17"/>
      <c r="J262" s="17"/>
    </row>
    <row r="263" spans="1:10" ht="12.75">
      <c r="A263" s="17"/>
      <c r="B263" s="17"/>
      <c r="C263" s="17"/>
      <c r="D263" s="17"/>
      <c r="E263" s="17"/>
      <c r="J263" s="17"/>
    </row>
    <row r="264" ht="12.75">
      <c r="J264" s="17"/>
    </row>
    <row r="265" ht="12.75">
      <c r="J265" s="17"/>
    </row>
    <row r="266" spans="1:10" s="78" customFormat="1" ht="15.75">
      <c r="A266" s="76" t="s">
        <v>174</v>
      </c>
      <c r="B266" s="76"/>
      <c r="C266" s="76"/>
      <c r="D266" s="255">
        <f>SUM(D85,D129,D158,D218)</f>
        <v>8.15</v>
      </c>
      <c r="E266" s="255">
        <f>SUM(E85,E129,E158,E218)</f>
        <v>8.15</v>
      </c>
      <c r="G266" s="223"/>
      <c r="H266" s="223"/>
      <c r="J266" s="70"/>
    </row>
    <row r="267" spans="1:10" ht="12.75">
      <c r="A267" s="5"/>
      <c r="B267" s="4" t="s">
        <v>14</v>
      </c>
      <c r="C267" s="4"/>
      <c r="D267" s="10"/>
      <c r="E267" s="10"/>
      <c r="F267" s="146">
        <f aca="true" t="shared" si="1" ref="F267:J268">SUM(F86,F130,F159,F219,F247,F257)</f>
        <v>411</v>
      </c>
      <c r="G267" s="146">
        <f t="shared" si="1"/>
        <v>477</v>
      </c>
      <c r="H267" s="146">
        <f t="shared" si="1"/>
        <v>472</v>
      </c>
      <c r="I267" s="146">
        <f t="shared" si="1"/>
        <v>474</v>
      </c>
      <c r="J267" s="146" t="e">
        <f t="shared" si="1"/>
        <v>#REF!</v>
      </c>
    </row>
    <row r="268" spans="1:10" ht="12.75">
      <c r="A268" s="5"/>
      <c r="B268" s="4" t="s">
        <v>15</v>
      </c>
      <c r="C268" s="4"/>
      <c r="D268" s="10"/>
      <c r="E268" s="10"/>
      <c r="F268" s="146">
        <f t="shared" si="1"/>
        <v>7232</v>
      </c>
      <c r="G268" s="146">
        <f t="shared" si="1"/>
        <v>4626</v>
      </c>
      <c r="H268" s="146">
        <f t="shared" si="1"/>
        <v>7742</v>
      </c>
      <c r="I268" s="146">
        <f t="shared" si="1"/>
        <v>9449</v>
      </c>
      <c r="J268" s="146">
        <f t="shared" si="1"/>
        <v>2102</v>
      </c>
    </row>
    <row r="269" spans="1:12" ht="12.75">
      <c r="A269" s="5"/>
      <c r="B269" s="4" t="s">
        <v>310</v>
      </c>
      <c r="C269" s="4"/>
      <c r="D269" s="10"/>
      <c r="E269" s="10"/>
      <c r="F269" s="153">
        <f>SUM(F267-F268)</f>
        <v>-6821</v>
      </c>
      <c r="G269" s="153">
        <f>SUM(G267-G268)</f>
        <v>-4149</v>
      </c>
      <c r="H269" s="153">
        <f>SUM(H267-H268)</f>
        <v>-7270</v>
      </c>
      <c r="I269" s="153">
        <f>SUM(I267-I268)</f>
        <v>-8975</v>
      </c>
      <c r="J269" s="153" t="e">
        <f>SUM(J267-J268)</f>
        <v>#REF!</v>
      </c>
      <c r="L269" s="1">
        <f>5608-5315</f>
        <v>293</v>
      </c>
    </row>
    <row r="270" spans="6:15" ht="12.75">
      <c r="F270" s="17"/>
      <c r="G270" s="147"/>
      <c r="H270" s="147"/>
      <c r="I270" s="17"/>
      <c r="J270" s="17"/>
      <c r="K270" s="17"/>
      <c r="L270" s="17"/>
      <c r="M270" s="17"/>
      <c r="N270" s="17"/>
      <c r="O270" s="17"/>
    </row>
    <row r="271" spans="6:15" ht="12.75">
      <c r="F271" s="17"/>
      <c r="G271" s="147"/>
      <c r="H271" s="147"/>
      <c r="I271" s="17"/>
      <c r="J271" s="17"/>
      <c r="K271" s="17"/>
      <c r="L271" s="17"/>
      <c r="M271" s="17"/>
      <c r="N271" s="17"/>
      <c r="O271" s="17"/>
    </row>
    <row r="272" spans="6:15" ht="12.75">
      <c r="F272" s="17"/>
      <c r="G272" s="147"/>
      <c r="H272" s="147"/>
      <c r="I272" s="17"/>
      <c r="J272" s="17"/>
      <c r="K272" s="17"/>
      <c r="L272" s="17"/>
      <c r="M272" s="17"/>
      <c r="N272" s="17"/>
      <c r="O272" s="17"/>
    </row>
    <row r="273" spans="6:15" ht="12.75">
      <c r="F273" s="17"/>
      <c r="G273" s="147"/>
      <c r="H273" s="147"/>
      <c r="I273" s="17"/>
      <c r="J273" s="17"/>
      <c r="K273" s="17"/>
      <c r="L273" s="17"/>
      <c r="M273" s="17"/>
      <c r="N273" s="17"/>
      <c r="O273" s="17"/>
    </row>
    <row r="274" spans="6:15" ht="27.75">
      <c r="F274" s="521"/>
      <c r="G274" s="521"/>
      <c r="H274" s="521"/>
      <c r="I274" s="521"/>
      <c r="J274" s="521"/>
      <c r="K274" s="521"/>
      <c r="L274" s="521"/>
      <c r="M274" s="521"/>
      <c r="N274" s="521"/>
      <c r="O274" s="521"/>
    </row>
    <row r="275" spans="6:15" ht="12.75">
      <c r="F275" s="17"/>
      <c r="G275" s="147"/>
      <c r="H275" s="147"/>
      <c r="I275" s="17"/>
      <c r="J275" s="17"/>
      <c r="K275" s="17"/>
      <c r="L275" s="17"/>
      <c r="M275" s="17"/>
      <c r="N275" s="17"/>
      <c r="O275" s="17"/>
    </row>
    <row r="276" spans="6:15" ht="12.75">
      <c r="F276" s="17"/>
      <c r="G276" s="147"/>
      <c r="H276" s="147"/>
      <c r="I276" s="17"/>
      <c r="J276" s="17"/>
      <c r="K276" s="17"/>
      <c r="L276" s="17"/>
      <c r="M276" s="17"/>
      <c r="N276" s="17"/>
      <c r="O276" s="17"/>
    </row>
    <row r="277" spans="6:15" ht="12.75">
      <c r="F277" s="17"/>
      <c r="G277" s="147"/>
      <c r="H277" s="147"/>
      <c r="I277" s="17"/>
      <c r="J277" s="17"/>
      <c r="K277" s="17"/>
      <c r="L277" s="17"/>
      <c r="M277" s="17"/>
      <c r="N277" s="17"/>
      <c r="O277" s="17"/>
    </row>
    <row r="278" spans="6:15" ht="12.75">
      <c r="F278" s="17"/>
      <c r="G278" s="147"/>
      <c r="H278" s="147"/>
      <c r="I278" s="17"/>
      <c r="J278" s="17"/>
      <c r="K278" s="17"/>
      <c r="L278" s="17"/>
      <c r="M278" s="17"/>
      <c r="N278" s="17"/>
      <c r="O278" s="17"/>
    </row>
    <row r="279" spans="6:15" ht="12.75">
      <c r="F279" s="17"/>
      <c r="G279" s="147"/>
      <c r="H279" s="147"/>
      <c r="I279" s="17"/>
      <c r="J279" s="17"/>
      <c r="K279" s="17"/>
      <c r="L279" s="17"/>
      <c r="M279" s="17"/>
      <c r="N279" s="17"/>
      <c r="O279" s="17"/>
    </row>
    <row r="280" spans="6:15" ht="12.75">
      <c r="F280" s="17"/>
      <c r="G280" s="147"/>
      <c r="H280" s="147"/>
      <c r="I280" s="17"/>
      <c r="J280" s="17"/>
      <c r="K280" s="17"/>
      <c r="L280" s="17"/>
      <c r="M280" s="17"/>
      <c r="N280" s="17"/>
      <c r="O280" s="17"/>
    </row>
    <row r="281" spans="6:15" ht="12.75">
      <c r="F281" s="17"/>
      <c r="G281" s="147"/>
      <c r="H281" s="147"/>
      <c r="I281" s="17"/>
      <c r="J281" s="17"/>
      <c r="K281" s="17"/>
      <c r="L281" s="17"/>
      <c r="M281" s="17"/>
      <c r="N281" s="17"/>
      <c r="O281" s="17"/>
    </row>
    <row r="282" spans="6:15" ht="12.75">
      <c r="F282" s="17"/>
      <c r="G282" s="147"/>
      <c r="H282" s="147"/>
      <c r="I282" s="17"/>
      <c r="J282" s="17"/>
      <c r="K282" s="17"/>
      <c r="L282" s="17"/>
      <c r="M282" s="17"/>
      <c r="N282" s="17"/>
      <c r="O282" s="17"/>
    </row>
    <row r="283" spans="6:15" ht="12.75">
      <c r="F283" s="17"/>
      <c r="G283" s="147"/>
      <c r="H283" s="147"/>
      <c r="I283" s="17"/>
      <c r="J283" s="17"/>
      <c r="K283" s="17"/>
      <c r="L283" s="17"/>
      <c r="M283" s="17"/>
      <c r="N283" s="17"/>
      <c r="O283" s="17"/>
    </row>
    <row r="284" spans="6:15" ht="12.75">
      <c r="F284" s="17"/>
      <c r="G284" s="147"/>
      <c r="H284" s="147"/>
      <c r="I284" s="17"/>
      <c r="J284" s="17"/>
      <c r="K284" s="17"/>
      <c r="L284" s="17"/>
      <c r="M284" s="17"/>
      <c r="N284" s="17"/>
      <c r="O284" s="17"/>
    </row>
    <row r="285" spans="6:15" ht="12.75">
      <c r="F285" s="17"/>
      <c r="G285" s="147"/>
      <c r="H285" s="147"/>
      <c r="I285" s="17"/>
      <c r="J285" s="17"/>
      <c r="K285" s="17"/>
      <c r="L285" s="17"/>
      <c r="M285" s="17"/>
      <c r="N285" s="17"/>
      <c r="O285" s="17"/>
    </row>
    <row r="286" spans="6:15" ht="12.75">
      <c r="F286" s="17"/>
      <c r="G286" s="147"/>
      <c r="H286" s="147"/>
      <c r="I286" s="17"/>
      <c r="J286" s="17"/>
      <c r="K286" s="17"/>
      <c r="L286" s="17"/>
      <c r="M286" s="17"/>
      <c r="N286" s="17"/>
      <c r="O286" s="17"/>
    </row>
    <row r="287" spans="6:15" ht="12.75">
      <c r="F287" s="17"/>
      <c r="G287" s="147"/>
      <c r="H287" s="147"/>
      <c r="I287" s="17"/>
      <c r="J287" s="17"/>
      <c r="K287" s="17"/>
      <c r="L287" s="17"/>
      <c r="M287" s="17"/>
      <c r="N287" s="17"/>
      <c r="O287" s="17"/>
    </row>
  </sheetData>
  <sheetProtection/>
  <mergeCells count="48">
    <mergeCell ref="A166:I166"/>
    <mergeCell ref="A134:I134"/>
    <mergeCell ref="A135:I135"/>
    <mergeCell ref="A163:I163"/>
    <mergeCell ref="D139:E139"/>
    <mergeCell ref="D140:E141"/>
    <mergeCell ref="A136:I136"/>
    <mergeCell ref="A137:I137"/>
    <mergeCell ref="A138:I138"/>
    <mergeCell ref="H140:H142"/>
    <mergeCell ref="A5:I5"/>
    <mergeCell ref="A92:I92"/>
    <mergeCell ref="A93:I93"/>
    <mergeCell ref="A94:I94"/>
    <mergeCell ref="D96:E97"/>
    <mergeCell ref="A90:I90"/>
    <mergeCell ref="A91:I91"/>
    <mergeCell ref="H60:H62"/>
    <mergeCell ref="D59:E59"/>
    <mergeCell ref="H96:H98"/>
    <mergeCell ref="A3:I3"/>
    <mergeCell ref="A4:I4"/>
    <mergeCell ref="A1:I1"/>
    <mergeCell ref="A2:I2"/>
    <mergeCell ref="A58:I58"/>
    <mergeCell ref="D233:E234"/>
    <mergeCell ref="A228:I228"/>
    <mergeCell ref="A229:I229"/>
    <mergeCell ref="D6:E6"/>
    <mergeCell ref="D7:E8"/>
    <mergeCell ref="D60:E61"/>
    <mergeCell ref="A54:I54"/>
    <mergeCell ref="A55:I55"/>
    <mergeCell ref="H7:H9"/>
    <mergeCell ref="A167:I167"/>
    <mergeCell ref="A165:I165"/>
    <mergeCell ref="A56:I56"/>
    <mergeCell ref="A57:I57"/>
    <mergeCell ref="D95:E95"/>
    <mergeCell ref="A164:I164"/>
    <mergeCell ref="F274:O274"/>
    <mergeCell ref="D168:E168"/>
    <mergeCell ref="D169:E170"/>
    <mergeCell ref="D232:E232"/>
    <mergeCell ref="A230:I230"/>
    <mergeCell ref="A231:I231"/>
    <mergeCell ref="H169:H171"/>
    <mergeCell ref="H233:H235"/>
  </mergeCells>
  <printOptions/>
  <pageMargins left="0.75" right="0.75" top="1" bottom="1" header="0.5" footer="0.5"/>
  <pageSetup horizontalDpi="300" verticalDpi="300" orientation="portrait" paperSize="9" scale="80" r:id="rId1"/>
  <headerFooter alignWithMargins="0">
    <oddFooter>&amp;C&amp;"David,Bold"&amp;14&amp;P</oddFooter>
  </headerFooter>
  <rowBreaks count="5" manualBreakCount="5">
    <brk id="53" max="255" man="1"/>
    <brk id="89" max="255" man="1"/>
    <brk id="133" max="255" man="1"/>
    <brk id="162" max="8" man="1"/>
    <brk id="227" max="8" man="1"/>
  </rowBreaks>
  <colBreaks count="1" manualBreakCount="1">
    <brk id="27" max="2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1014"/>
  <sheetViews>
    <sheetView rightToLeft="1" showOutlineSymbols="0" view="pageBreakPreview" zoomScaleSheetLayoutView="100" zoomScalePageLayoutView="0" workbookViewId="0" topLeftCell="A964">
      <selection activeCell="E556" sqref="E556"/>
    </sheetView>
  </sheetViews>
  <sheetFormatPr defaultColWidth="13.66015625" defaultRowHeight="12.75" outlineLevelRow="3"/>
  <cols>
    <col min="1" max="1" width="10.16015625" style="1" customWidth="1"/>
    <col min="2" max="2" width="21.66015625" style="1" customWidth="1"/>
    <col min="3" max="3" width="26.83203125" style="1" customWidth="1"/>
    <col min="4" max="5" width="8.83203125" style="311" customWidth="1"/>
    <col min="6" max="6" width="13.66015625" style="1" customWidth="1"/>
    <col min="7" max="7" width="14.33203125" style="46" hidden="1" customWidth="1"/>
    <col min="8" max="8" width="13.66015625" style="144" customWidth="1"/>
    <col min="9" max="9" width="13.66015625" style="1" customWidth="1"/>
    <col min="10" max="10" width="13.83203125" style="197" hidden="1" customWidth="1"/>
    <col min="11" max="16384" width="13.66015625" style="1" customWidth="1"/>
  </cols>
  <sheetData>
    <row r="1" spans="1:10" ht="27.75">
      <c r="A1" s="523" t="s">
        <v>26</v>
      </c>
      <c r="B1" s="523"/>
      <c r="C1" s="523"/>
      <c r="D1" s="523"/>
      <c r="E1" s="523"/>
      <c r="F1" s="523"/>
      <c r="G1" s="523"/>
      <c r="H1" s="523"/>
      <c r="I1" s="523"/>
      <c r="J1" s="1"/>
    </row>
    <row r="2" spans="1:10" ht="27.75">
      <c r="A2" s="521" t="s">
        <v>820</v>
      </c>
      <c r="B2" s="521"/>
      <c r="C2" s="521"/>
      <c r="D2" s="521"/>
      <c r="E2" s="521"/>
      <c r="F2" s="521"/>
      <c r="G2" s="521"/>
      <c r="H2" s="521"/>
      <c r="I2" s="521"/>
      <c r="J2" s="1"/>
    </row>
    <row r="3" spans="1:10" ht="20.25">
      <c r="A3" s="522" t="s">
        <v>71</v>
      </c>
      <c r="B3" s="522"/>
      <c r="C3" s="522"/>
      <c r="D3" s="522"/>
      <c r="E3" s="522"/>
      <c r="F3" s="522"/>
      <c r="G3" s="522"/>
      <c r="H3" s="522"/>
      <c r="I3" s="522"/>
      <c r="J3" s="17"/>
    </row>
    <row r="4" spans="1:10" ht="20.25">
      <c r="A4" s="522" t="s">
        <v>141</v>
      </c>
      <c r="B4" s="522"/>
      <c r="C4" s="522"/>
      <c r="D4" s="522"/>
      <c r="E4" s="522"/>
      <c r="F4" s="522"/>
      <c r="G4" s="522"/>
      <c r="H4" s="522"/>
      <c r="I4" s="522"/>
      <c r="J4" s="17"/>
    </row>
    <row r="5" spans="1:10" ht="20.25">
      <c r="A5" s="530" t="s">
        <v>306</v>
      </c>
      <c r="B5" s="530"/>
      <c r="C5" s="530"/>
      <c r="D5" s="530"/>
      <c r="E5" s="530"/>
      <c r="F5" s="530"/>
      <c r="G5" s="530"/>
      <c r="H5" s="530"/>
      <c r="I5" s="530"/>
      <c r="J5" s="17"/>
    </row>
    <row r="6" spans="1:10" s="37" customFormat="1" ht="13.5" thickBot="1">
      <c r="A6" s="42">
        <v>1</v>
      </c>
      <c r="B6" s="43">
        <v>2</v>
      </c>
      <c r="C6" s="43">
        <v>3</v>
      </c>
      <c r="D6" s="525" t="s">
        <v>392</v>
      </c>
      <c r="E6" s="532"/>
      <c r="F6" s="363" t="s">
        <v>325</v>
      </c>
      <c r="G6" s="230">
        <v>5</v>
      </c>
      <c r="H6" s="229" t="s">
        <v>393</v>
      </c>
      <c r="I6" s="363" t="s">
        <v>325</v>
      </c>
      <c r="J6" s="240" t="s">
        <v>416</v>
      </c>
    </row>
    <row r="7" spans="1:10" s="37" customFormat="1" ht="13.5" customHeight="1" thickTop="1">
      <c r="A7" s="35" t="s">
        <v>0</v>
      </c>
      <c r="B7" s="36"/>
      <c r="C7" s="36"/>
      <c r="D7" s="527" t="s">
        <v>297</v>
      </c>
      <c r="E7" s="533"/>
      <c r="F7" s="243"/>
      <c r="G7" s="242" t="s">
        <v>305</v>
      </c>
      <c r="H7" s="535" t="s">
        <v>916</v>
      </c>
      <c r="I7" s="243" t="s">
        <v>309</v>
      </c>
      <c r="J7" s="362" t="s">
        <v>309</v>
      </c>
    </row>
    <row r="8" spans="1:10" s="37" customFormat="1" ht="13.5" thickBot="1">
      <c r="A8" s="38" t="s">
        <v>1</v>
      </c>
      <c r="B8" s="39" t="s">
        <v>51</v>
      </c>
      <c r="C8" s="39" t="s">
        <v>2</v>
      </c>
      <c r="D8" s="529"/>
      <c r="E8" s="534"/>
      <c r="F8" s="365" t="s">
        <v>376</v>
      </c>
      <c r="G8" s="242"/>
      <c r="H8" s="536"/>
      <c r="I8" s="365" t="s">
        <v>376</v>
      </c>
      <c r="J8" s="368" t="s">
        <v>376</v>
      </c>
    </row>
    <row r="9" spans="1:10" s="37" customFormat="1" ht="26.25" thickBot="1">
      <c r="A9" s="40"/>
      <c r="B9" s="41"/>
      <c r="C9" s="41"/>
      <c r="D9" s="41" t="s">
        <v>771</v>
      </c>
      <c r="E9" s="379" t="s">
        <v>813</v>
      </c>
      <c r="F9" s="379" t="s">
        <v>771</v>
      </c>
      <c r="G9" s="245" t="s">
        <v>429</v>
      </c>
      <c r="H9" s="537"/>
      <c r="I9" s="379" t="s">
        <v>813</v>
      </c>
      <c r="J9" s="370" t="s">
        <v>417</v>
      </c>
    </row>
    <row r="10" spans="1:10" s="14" customFormat="1" ht="18.75" thickTop="1">
      <c r="A10" s="13" t="s">
        <v>73</v>
      </c>
      <c r="B10" s="13"/>
      <c r="C10" s="18"/>
      <c r="D10" s="310"/>
      <c r="E10" s="310"/>
      <c r="G10" s="44"/>
      <c r="H10" s="217"/>
      <c r="J10" s="52"/>
    </row>
    <row r="11" spans="1:10" s="14" customFormat="1" ht="18">
      <c r="A11" s="15" t="s">
        <v>54</v>
      </c>
      <c r="B11" s="15"/>
      <c r="C11" s="18"/>
      <c r="D11" s="310"/>
      <c r="E11" s="310"/>
      <c r="G11" s="44"/>
      <c r="H11" s="217"/>
      <c r="J11" s="336"/>
    </row>
    <row r="12" spans="1:10" ht="12.75">
      <c r="A12" s="4">
        <v>920</v>
      </c>
      <c r="B12" s="432">
        <v>1311000920</v>
      </c>
      <c r="C12" s="4" t="s">
        <v>650</v>
      </c>
      <c r="D12" s="69"/>
      <c r="E12" s="69"/>
      <c r="F12" s="4"/>
      <c r="G12" s="45"/>
      <c r="H12" s="146"/>
      <c r="I12" s="4"/>
      <c r="J12" s="4"/>
    </row>
    <row r="13" spans="1:10" s="15" customFormat="1" ht="12.75" customHeight="1">
      <c r="A13" s="138" t="s">
        <v>13</v>
      </c>
      <c r="B13" s="138"/>
      <c r="C13" s="139"/>
      <c r="D13" s="312"/>
      <c r="E13" s="312"/>
      <c r="F13" s="136"/>
      <c r="G13" s="461"/>
      <c r="H13" s="148"/>
      <c r="I13" s="136"/>
      <c r="J13" s="136"/>
    </row>
    <row r="14" spans="1:10" ht="12.75" outlineLevel="1">
      <c r="A14" s="4">
        <v>110</v>
      </c>
      <c r="B14" s="432">
        <v>1811000110</v>
      </c>
      <c r="C14" s="4" t="s">
        <v>57</v>
      </c>
      <c r="D14" s="69"/>
      <c r="E14" s="69"/>
      <c r="F14" s="404">
        <v>910</v>
      </c>
      <c r="G14" s="412">
        <v>553</v>
      </c>
      <c r="H14" s="146">
        <v>1245</v>
      </c>
      <c r="I14" s="404">
        <v>975</v>
      </c>
      <c r="J14" s="146">
        <v>500</v>
      </c>
    </row>
    <row r="15" spans="1:11" ht="12.75" outlineLevel="1">
      <c r="A15" s="4">
        <v>320</v>
      </c>
      <c r="B15" s="158">
        <v>1811000320</v>
      </c>
      <c r="C15" s="4" t="s">
        <v>39</v>
      </c>
      <c r="D15" s="69"/>
      <c r="E15" s="69"/>
      <c r="F15" s="404"/>
      <c r="G15" s="412">
        <v>90</v>
      </c>
      <c r="H15" s="146"/>
      <c r="I15" s="404"/>
      <c r="J15" s="146"/>
      <c r="K15" s="233"/>
    </row>
    <row r="16" spans="1:10" ht="12.75" outlineLevel="1">
      <c r="A16" s="4">
        <v>431</v>
      </c>
      <c r="B16" s="158">
        <v>1811000431</v>
      </c>
      <c r="C16" s="4" t="s">
        <v>16</v>
      </c>
      <c r="D16" s="69"/>
      <c r="E16" s="69"/>
      <c r="F16" s="231"/>
      <c r="G16" s="231">
        <v>30</v>
      </c>
      <c r="H16" s="146"/>
      <c r="I16" s="231"/>
      <c r="J16" s="146">
        <v>47</v>
      </c>
    </row>
    <row r="17" spans="1:10" ht="12.75" outlineLevel="1">
      <c r="A17" s="4">
        <v>441</v>
      </c>
      <c r="B17" s="158">
        <v>1811000441</v>
      </c>
      <c r="C17" s="4" t="s">
        <v>396</v>
      </c>
      <c r="D17" s="69"/>
      <c r="E17" s="69"/>
      <c r="F17" s="231">
        <v>400</v>
      </c>
      <c r="G17" s="231">
        <v>162</v>
      </c>
      <c r="H17" s="146">
        <v>335</v>
      </c>
      <c r="I17" s="231">
        <v>340</v>
      </c>
      <c r="J17" s="146">
        <v>155</v>
      </c>
    </row>
    <row r="18" spans="1:10" ht="12.75" outlineLevel="1">
      <c r="A18" s="4">
        <v>470</v>
      </c>
      <c r="B18" s="158">
        <v>1811000470</v>
      </c>
      <c r="C18" s="4" t="s">
        <v>19</v>
      </c>
      <c r="D18" s="69"/>
      <c r="E18" s="69"/>
      <c r="F18" s="231"/>
      <c r="G18" s="231"/>
      <c r="H18" s="146">
        <v>1</v>
      </c>
      <c r="I18" s="231">
        <v>2</v>
      </c>
      <c r="J18" s="146"/>
    </row>
    <row r="19" spans="1:10" ht="12.75" outlineLevel="1">
      <c r="A19" s="4">
        <v>471</v>
      </c>
      <c r="B19" s="158">
        <v>1811000471</v>
      </c>
      <c r="C19" s="4" t="s">
        <v>551</v>
      </c>
      <c r="D19" s="69"/>
      <c r="E19" s="69"/>
      <c r="F19" s="231">
        <v>4</v>
      </c>
      <c r="G19" s="231"/>
      <c r="H19" s="146">
        <v>6</v>
      </c>
      <c r="I19" s="231">
        <v>5</v>
      </c>
      <c r="J19" s="146"/>
    </row>
    <row r="20" spans="1:10" ht="12.75" outlineLevel="1">
      <c r="A20" s="21">
        <v>540</v>
      </c>
      <c r="B20" s="158">
        <v>1811000540</v>
      </c>
      <c r="C20" s="4" t="s">
        <v>8</v>
      </c>
      <c r="D20" s="69"/>
      <c r="E20" s="69"/>
      <c r="F20" s="231">
        <v>20</v>
      </c>
      <c r="G20" s="231">
        <v>69</v>
      </c>
      <c r="H20" s="146">
        <v>12</v>
      </c>
      <c r="I20" s="231">
        <v>20</v>
      </c>
      <c r="J20" s="146">
        <v>59</v>
      </c>
    </row>
    <row r="21" spans="1:10" ht="12.75" outlineLevel="1">
      <c r="A21" s="21">
        <v>570</v>
      </c>
      <c r="B21" s="158">
        <v>1811000570</v>
      </c>
      <c r="C21" s="4" t="s">
        <v>397</v>
      </c>
      <c r="D21" s="69"/>
      <c r="E21" s="69"/>
      <c r="F21" s="231">
        <v>50</v>
      </c>
      <c r="G21" s="231">
        <v>50</v>
      </c>
      <c r="H21" s="146">
        <v>50</v>
      </c>
      <c r="I21" s="231">
        <v>50</v>
      </c>
      <c r="J21" s="146">
        <v>50</v>
      </c>
    </row>
    <row r="22" spans="1:10" ht="12.75" outlineLevel="1">
      <c r="A22" s="21">
        <v>582</v>
      </c>
      <c r="B22" s="158">
        <v>1811000582</v>
      </c>
      <c r="C22" s="4" t="s">
        <v>10</v>
      </c>
      <c r="D22" s="69"/>
      <c r="E22" s="69"/>
      <c r="F22" s="231">
        <v>10</v>
      </c>
      <c r="G22" s="231">
        <v>20</v>
      </c>
      <c r="H22" s="146">
        <v>5</v>
      </c>
      <c r="I22" s="231">
        <v>10</v>
      </c>
      <c r="J22" s="146"/>
    </row>
    <row r="23" spans="1:10" ht="12.75" outlineLevel="1">
      <c r="A23" s="21">
        <v>720</v>
      </c>
      <c r="B23" s="158">
        <v>1811000720</v>
      </c>
      <c r="C23" s="4" t="s">
        <v>491</v>
      </c>
      <c r="D23" s="69"/>
      <c r="E23" s="69"/>
      <c r="F23" s="231"/>
      <c r="G23" s="231">
        <v>10</v>
      </c>
      <c r="H23" s="146"/>
      <c r="I23" s="231"/>
      <c r="J23" s="146"/>
    </row>
    <row r="24" spans="1:10" ht="12.75" outlineLevel="1">
      <c r="A24" s="21">
        <v>750</v>
      </c>
      <c r="B24" s="158">
        <v>1811000750</v>
      </c>
      <c r="C24" s="4" t="s">
        <v>413</v>
      </c>
      <c r="D24" s="69"/>
      <c r="E24" s="69"/>
      <c r="F24" s="231">
        <v>260</v>
      </c>
      <c r="G24" s="231">
        <v>250</v>
      </c>
      <c r="H24" s="146">
        <v>266</v>
      </c>
      <c r="I24" s="231">
        <v>200</v>
      </c>
      <c r="J24" s="146">
        <v>250</v>
      </c>
    </row>
    <row r="25" spans="1:10" ht="12.75" outlineLevel="1">
      <c r="A25" s="21">
        <v>751</v>
      </c>
      <c r="B25" s="158">
        <v>1811000751</v>
      </c>
      <c r="C25" s="4" t="s">
        <v>552</v>
      </c>
      <c r="D25" s="69"/>
      <c r="E25" s="69"/>
      <c r="F25" s="231">
        <v>120</v>
      </c>
      <c r="G25" s="231">
        <v>461</v>
      </c>
      <c r="H25" s="146">
        <v>115</v>
      </c>
      <c r="I25" s="231">
        <v>120</v>
      </c>
      <c r="J25" s="146">
        <v>500</v>
      </c>
    </row>
    <row r="26" spans="1:10" ht="12.75" outlineLevel="1">
      <c r="A26" s="21">
        <v>752</v>
      </c>
      <c r="B26" s="158">
        <v>1811000752</v>
      </c>
      <c r="C26" s="4" t="s">
        <v>674</v>
      </c>
      <c r="D26" s="69"/>
      <c r="E26" s="69"/>
      <c r="F26" s="231"/>
      <c r="G26" s="231"/>
      <c r="H26" s="146"/>
      <c r="I26" s="231"/>
      <c r="J26" s="146"/>
    </row>
    <row r="27" spans="1:10" ht="12.75" outlineLevel="1">
      <c r="A27" s="21">
        <v>772</v>
      </c>
      <c r="B27" s="158">
        <v>1811000772</v>
      </c>
      <c r="C27" s="4" t="s">
        <v>67</v>
      </c>
      <c r="D27" s="69"/>
      <c r="E27" s="69"/>
      <c r="F27" s="231"/>
      <c r="G27" s="231">
        <v>150</v>
      </c>
      <c r="H27" s="146"/>
      <c r="I27" s="231"/>
      <c r="J27" s="146"/>
    </row>
    <row r="28" spans="1:10" ht="12.75" outlineLevel="1">
      <c r="A28" s="21">
        <v>780</v>
      </c>
      <c r="B28" s="158">
        <v>1811000780</v>
      </c>
      <c r="C28" s="4" t="s">
        <v>10</v>
      </c>
      <c r="D28" s="69"/>
      <c r="E28" s="69"/>
      <c r="F28" s="231"/>
      <c r="G28" s="231"/>
      <c r="H28" s="146"/>
      <c r="I28" s="231"/>
      <c r="J28" s="146"/>
    </row>
    <row r="29" spans="1:10" ht="12.75" outlineLevel="1">
      <c r="A29" s="21">
        <v>930</v>
      </c>
      <c r="B29" s="158">
        <v>1811000930</v>
      </c>
      <c r="C29" s="4" t="s">
        <v>462</v>
      </c>
      <c r="D29" s="69"/>
      <c r="E29" s="69"/>
      <c r="F29" s="231"/>
      <c r="G29" s="231"/>
      <c r="H29" s="146"/>
      <c r="I29" s="231"/>
      <c r="J29" s="146"/>
    </row>
    <row r="30" spans="1:10" s="2" customFormat="1" ht="12.75" outlineLevel="1">
      <c r="A30" s="6"/>
      <c r="B30" s="7" t="s">
        <v>186</v>
      </c>
      <c r="C30" s="7"/>
      <c r="D30" s="232">
        <v>4</v>
      </c>
      <c r="E30" s="232">
        <v>4</v>
      </c>
      <c r="F30" s="7"/>
      <c r="G30" s="7"/>
      <c r="H30" s="145"/>
      <c r="I30" s="7"/>
      <c r="J30" s="7"/>
    </row>
    <row r="31" spans="1:10" ht="12.75" outlineLevel="1">
      <c r="A31" s="5"/>
      <c r="B31" s="4" t="s">
        <v>14</v>
      </c>
      <c r="C31" s="4"/>
      <c r="D31" s="69"/>
      <c r="E31" s="69"/>
      <c r="F31" s="250">
        <f>SUM(F12)</f>
        <v>0</v>
      </c>
      <c r="G31" s="250">
        <f>SUM(G12)</f>
        <v>0</v>
      </c>
      <c r="H31" s="250">
        <f>SUM(H12)</f>
        <v>0</v>
      </c>
      <c r="I31" s="250">
        <f>SUM(I12)</f>
        <v>0</v>
      </c>
      <c r="J31" s="250">
        <f>SUM(J12)</f>
        <v>0</v>
      </c>
    </row>
    <row r="32" spans="1:10" ht="12.75" customHeight="1">
      <c r="A32" s="5"/>
      <c r="B32" s="4" t="s">
        <v>15</v>
      </c>
      <c r="C32" s="4"/>
      <c r="D32" s="69"/>
      <c r="E32" s="69"/>
      <c r="F32" s="250">
        <f>SUM(F14:F30)</f>
        <v>1774</v>
      </c>
      <c r="G32" s="250">
        <f>SUM(G14:G30)</f>
        <v>1845</v>
      </c>
      <c r="H32" s="250">
        <f>SUM(H14:H30)</f>
        <v>2035</v>
      </c>
      <c r="I32" s="250">
        <f>SUM(I14:I30)</f>
        <v>1722</v>
      </c>
      <c r="J32" s="250">
        <f>SUM(J14:J30)</f>
        <v>1561</v>
      </c>
    </row>
    <row r="33" spans="1:10" ht="12.75">
      <c r="A33" s="5"/>
      <c r="B33" s="4" t="s">
        <v>310</v>
      </c>
      <c r="C33" s="4"/>
      <c r="D33" s="69"/>
      <c r="E33" s="69"/>
      <c r="F33" s="153">
        <f>SUM(F31-F32)</f>
        <v>-1774</v>
      </c>
      <c r="G33" s="153">
        <f>SUM(G31-G32)</f>
        <v>-1845</v>
      </c>
      <c r="H33" s="153">
        <f>SUM(H31-H32)</f>
        <v>-2035</v>
      </c>
      <c r="I33" s="153">
        <f>SUM(I31-I32)</f>
        <v>-1722</v>
      </c>
      <c r="J33" s="153">
        <f>SUM(J31-J32)</f>
        <v>-1561</v>
      </c>
    </row>
    <row r="34" spans="1:10" s="14" customFormat="1" ht="18">
      <c r="A34" s="13" t="s">
        <v>74</v>
      </c>
      <c r="B34" s="13"/>
      <c r="C34" s="18"/>
      <c r="D34" s="310"/>
      <c r="E34" s="310"/>
      <c r="G34" s="217"/>
      <c r="H34" s="217"/>
      <c r="J34" s="335"/>
    </row>
    <row r="35" spans="1:10" ht="12.75">
      <c r="A35" s="15" t="s">
        <v>54</v>
      </c>
      <c r="G35" s="144"/>
      <c r="J35" s="17"/>
    </row>
    <row r="36" spans="1:10" ht="12.75">
      <c r="A36" s="136">
        <v>920</v>
      </c>
      <c r="B36" s="4">
        <v>1312200920</v>
      </c>
      <c r="C36" s="4" t="s">
        <v>664</v>
      </c>
      <c r="D36" s="69"/>
      <c r="E36" s="69"/>
      <c r="F36" s="381">
        <v>150</v>
      </c>
      <c r="G36" s="146"/>
      <c r="H36" s="146">
        <v>70</v>
      </c>
      <c r="I36" s="381">
        <v>93</v>
      </c>
      <c r="J36" s="17"/>
    </row>
    <row r="37" spans="1:10" ht="12.75">
      <c r="A37" s="136">
        <v>921</v>
      </c>
      <c r="B37" s="4">
        <v>1312200921</v>
      </c>
      <c r="C37" s="4" t="s">
        <v>453</v>
      </c>
      <c r="D37" s="69"/>
      <c r="E37" s="69"/>
      <c r="F37" s="381">
        <v>3000</v>
      </c>
      <c r="G37" s="146">
        <v>1596</v>
      </c>
      <c r="H37" s="146">
        <v>3291</v>
      </c>
      <c r="I37" s="381">
        <v>3500</v>
      </c>
      <c r="J37" s="17"/>
    </row>
    <row r="38" spans="1:10" ht="12.75">
      <c r="A38" s="136">
        <v>922</v>
      </c>
      <c r="B38" s="4">
        <v>1312200922</v>
      </c>
      <c r="C38" s="4" t="s">
        <v>485</v>
      </c>
      <c r="D38" s="69"/>
      <c r="E38" s="69"/>
      <c r="F38" s="381"/>
      <c r="G38" s="146"/>
      <c r="H38" s="146"/>
      <c r="I38" s="381"/>
      <c r="J38" s="17"/>
    </row>
    <row r="39" spans="1:10" ht="12.75">
      <c r="A39" s="136">
        <v>928</v>
      </c>
      <c r="B39" s="4">
        <v>1312200928</v>
      </c>
      <c r="C39" s="4" t="s">
        <v>484</v>
      </c>
      <c r="D39" s="69"/>
      <c r="E39" s="69"/>
      <c r="F39" s="381">
        <v>25</v>
      </c>
      <c r="G39" s="146"/>
      <c r="H39" s="146">
        <v>6</v>
      </c>
      <c r="I39" s="381">
        <v>50</v>
      </c>
      <c r="J39" s="17"/>
    </row>
    <row r="40" spans="1:10" ht="12.75">
      <c r="A40" s="136">
        <v>929</v>
      </c>
      <c r="B40" s="4">
        <v>1312200929</v>
      </c>
      <c r="C40" s="4" t="s">
        <v>781</v>
      </c>
      <c r="D40" s="69"/>
      <c r="E40" s="69"/>
      <c r="F40" s="381"/>
      <c r="G40" s="146"/>
      <c r="H40" s="146">
        <v>1809</v>
      </c>
      <c r="I40" s="381">
        <v>2000</v>
      </c>
      <c r="J40" s="17"/>
    </row>
    <row r="41" spans="1:11" ht="12.75" outlineLevel="2">
      <c r="A41" s="4">
        <v>920</v>
      </c>
      <c r="B41" s="4">
        <v>1312210920</v>
      </c>
      <c r="C41" s="4" t="s">
        <v>75</v>
      </c>
      <c r="D41" s="69"/>
      <c r="E41" s="69"/>
      <c r="F41" s="381">
        <v>3000</v>
      </c>
      <c r="G41" s="381">
        <v>2130</v>
      </c>
      <c r="H41" s="146">
        <v>2184</v>
      </c>
      <c r="I41" s="381">
        <v>3100</v>
      </c>
      <c r="J41" s="146"/>
      <c r="K41" s="1" t="s">
        <v>742</v>
      </c>
    </row>
    <row r="42" spans="1:11" ht="12.75" outlineLevel="2">
      <c r="A42" s="4">
        <v>920</v>
      </c>
      <c r="B42" s="4">
        <v>1312300920</v>
      </c>
      <c r="C42" s="4" t="s">
        <v>209</v>
      </c>
      <c r="D42" s="69"/>
      <c r="E42" s="69"/>
      <c r="F42" s="381">
        <v>6500</v>
      </c>
      <c r="G42" s="381">
        <v>4160</v>
      </c>
      <c r="H42" s="146">
        <v>6894</v>
      </c>
      <c r="I42" s="381">
        <v>7500</v>
      </c>
      <c r="J42" s="146"/>
      <c r="K42" s="1" t="s">
        <v>742</v>
      </c>
    </row>
    <row r="43" spans="1:10" ht="12.75" outlineLevel="2">
      <c r="A43" s="4">
        <v>920</v>
      </c>
      <c r="B43" s="4">
        <v>1312310920</v>
      </c>
      <c r="C43" s="4" t="s">
        <v>676</v>
      </c>
      <c r="D43" s="69"/>
      <c r="E43" s="69"/>
      <c r="F43" s="381"/>
      <c r="G43" s="381"/>
      <c r="H43" s="146">
        <v>1284</v>
      </c>
      <c r="I43" s="381"/>
      <c r="J43" s="146"/>
    </row>
    <row r="44" spans="1:10" ht="12.75" outlineLevel="2">
      <c r="A44" s="4">
        <v>920</v>
      </c>
      <c r="B44" s="4">
        <v>1312320920</v>
      </c>
      <c r="C44" s="4" t="s">
        <v>76</v>
      </c>
      <c r="D44" s="69"/>
      <c r="E44" s="69"/>
      <c r="F44" s="381">
        <v>80</v>
      </c>
      <c r="G44" s="381">
        <v>10</v>
      </c>
      <c r="H44" s="146"/>
      <c r="I44" s="381">
        <v>140</v>
      </c>
      <c r="J44" s="146">
        <v>10</v>
      </c>
    </row>
    <row r="45" spans="1:10" ht="12.75" outlineLevel="2">
      <c r="A45" s="4">
        <v>990</v>
      </c>
      <c r="B45" s="4">
        <v>1312800990</v>
      </c>
      <c r="C45" s="4" t="s">
        <v>911</v>
      </c>
      <c r="D45" s="69"/>
      <c r="E45" s="69"/>
      <c r="F45" s="381"/>
      <c r="G45" s="381"/>
      <c r="H45" s="146">
        <v>407</v>
      </c>
      <c r="I45" s="381"/>
      <c r="J45" s="146"/>
    </row>
    <row r="46" spans="1:10" s="15" customFormat="1" ht="12.75" customHeight="1" outlineLevel="2">
      <c r="A46" s="138" t="s">
        <v>13</v>
      </c>
      <c r="B46" s="138"/>
      <c r="C46" s="139"/>
      <c r="D46" s="312"/>
      <c r="E46" s="312"/>
      <c r="F46" s="146"/>
      <c r="G46" s="146"/>
      <c r="H46" s="146"/>
      <c r="I46" s="146"/>
      <c r="J46" s="136"/>
    </row>
    <row r="47" spans="1:10" s="2" customFormat="1" ht="12.75" customHeight="1" outlineLevel="2">
      <c r="A47" s="251">
        <v>0</v>
      </c>
      <c r="B47" s="251">
        <v>812100</v>
      </c>
      <c r="C47" s="239" t="s">
        <v>379</v>
      </c>
      <c r="D47" s="258">
        <v>4.6</v>
      </c>
      <c r="E47" s="258">
        <v>4.6</v>
      </c>
      <c r="F47" s="7"/>
      <c r="G47" s="7"/>
      <c r="H47" s="7"/>
      <c r="I47" s="7"/>
      <c r="J47" s="7"/>
    </row>
    <row r="48" spans="1:10" ht="12.75" customHeight="1" outlineLevel="2">
      <c r="A48" s="20">
        <v>110</v>
      </c>
      <c r="B48" s="436">
        <v>1812100110</v>
      </c>
      <c r="C48" s="4" t="s">
        <v>57</v>
      </c>
      <c r="D48" s="313"/>
      <c r="E48" s="313"/>
      <c r="F48" s="404">
        <v>471</v>
      </c>
      <c r="G48" s="415">
        <v>216</v>
      </c>
      <c r="H48" s="146">
        <v>487</v>
      </c>
      <c r="I48" s="404">
        <v>518</v>
      </c>
      <c r="J48" s="146"/>
    </row>
    <row r="49" spans="1:10" ht="12.75" customHeight="1" outlineLevel="2">
      <c r="A49" s="20">
        <v>120</v>
      </c>
      <c r="B49" s="436">
        <v>1812100120</v>
      </c>
      <c r="C49" s="24" t="s">
        <v>4</v>
      </c>
      <c r="D49" s="313"/>
      <c r="E49" s="313"/>
      <c r="F49" s="404"/>
      <c r="G49" s="415">
        <v>25</v>
      </c>
      <c r="H49" s="146"/>
      <c r="I49" s="404"/>
      <c r="J49" s="146"/>
    </row>
    <row r="50" spans="1:10" ht="12.75" customHeight="1" outlineLevel="2">
      <c r="A50" s="20">
        <v>320</v>
      </c>
      <c r="B50" s="436">
        <v>1812100320</v>
      </c>
      <c r="C50" s="24" t="s">
        <v>39</v>
      </c>
      <c r="D50" s="313"/>
      <c r="E50" s="313"/>
      <c r="F50" s="404"/>
      <c r="G50" s="415"/>
      <c r="H50" s="146"/>
      <c r="I50" s="404"/>
      <c r="J50" s="4"/>
    </row>
    <row r="51" spans="1:10" s="2" customFormat="1" ht="12.75" customHeight="1" outlineLevel="2">
      <c r="A51" s="251">
        <v>0</v>
      </c>
      <c r="B51" s="437">
        <v>812200</v>
      </c>
      <c r="C51" s="239" t="s">
        <v>380</v>
      </c>
      <c r="D51" s="258">
        <v>9.6</v>
      </c>
      <c r="E51" s="258">
        <v>9.6</v>
      </c>
      <c r="F51" s="145"/>
      <c r="G51" s="382"/>
      <c r="H51" s="145"/>
      <c r="I51" s="145"/>
      <c r="J51" s="7"/>
    </row>
    <row r="52" spans="1:10" ht="12.75" outlineLevel="3">
      <c r="A52" s="4">
        <v>110</v>
      </c>
      <c r="B52" s="432">
        <v>1812200110</v>
      </c>
      <c r="C52" s="4" t="s">
        <v>57</v>
      </c>
      <c r="D52" s="69"/>
      <c r="E52" s="69"/>
      <c r="F52" s="404">
        <v>974</v>
      </c>
      <c r="G52" s="415">
        <v>590</v>
      </c>
      <c r="H52" s="146">
        <v>915</v>
      </c>
      <c r="I52" s="404">
        <v>1013</v>
      </c>
      <c r="J52" s="146"/>
    </row>
    <row r="53" spans="1:11" ht="12.75" outlineLevel="3">
      <c r="A53" s="4">
        <v>320</v>
      </c>
      <c r="B53" s="432">
        <v>1812200320</v>
      </c>
      <c r="C53" s="4" t="s">
        <v>39</v>
      </c>
      <c r="D53" s="69"/>
      <c r="E53" s="69"/>
      <c r="F53" s="404"/>
      <c r="G53" s="415">
        <v>15</v>
      </c>
      <c r="H53" s="146"/>
      <c r="I53" s="404"/>
      <c r="J53" s="146"/>
      <c r="K53" s="389"/>
    </row>
    <row r="54" spans="1:11" ht="12.75" outlineLevel="3">
      <c r="A54" s="4">
        <v>321</v>
      </c>
      <c r="B54" s="432">
        <v>1812200321</v>
      </c>
      <c r="C54" s="4" t="s">
        <v>39</v>
      </c>
      <c r="D54" s="69"/>
      <c r="E54" s="69"/>
      <c r="F54" s="404"/>
      <c r="G54" s="415"/>
      <c r="H54" s="146"/>
      <c r="I54" s="404"/>
      <c r="J54" s="146"/>
      <c r="K54" s="389"/>
    </row>
    <row r="55" spans="1:11" ht="12.75" outlineLevel="3">
      <c r="A55" s="4">
        <v>322</v>
      </c>
      <c r="B55" s="432">
        <v>1812200322</v>
      </c>
      <c r="C55" s="4" t="s">
        <v>39</v>
      </c>
      <c r="D55" s="69"/>
      <c r="E55" s="69"/>
      <c r="F55" s="404"/>
      <c r="G55" s="415"/>
      <c r="H55" s="146"/>
      <c r="I55" s="404"/>
      <c r="J55" s="146"/>
      <c r="K55" s="389"/>
    </row>
    <row r="56" spans="1:10" ht="12.75" outlineLevel="3">
      <c r="A56" s="21">
        <v>410</v>
      </c>
      <c r="B56" s="432">
        <v>1812200410</v>
      </c>
      <c r="C56" s="4" t="s">
        <v>732</v>
      </c>
      <c r="D56" s="69"/>
      <c r="E56" s="69"/>
      <c r="F56" s="381"/>
      <c r="G56" s="381">
        <v>15</v>
      </c>
      <c r="H56" s="146">
        <v>9</v>
      </c>
      <c r="I56" s="381"/>
      <c r="J56" s="146"/>
    </row>
    <row r="57" spans="1:10" ht="12.75" outlineLevel="3">
      <c r="A57" s="21">
        <v>431</v>
      </c>
      <c r="B57" s="432">
        <v>1812200431</v>
      </c>
      <c r="C57" s="4" t="s">
        <v>731</v>
      </c>
      <c r="D57" s="69"/>
      <c r="E57" s="69"/>
      <c r="F57" s="381">
        <v>50</v>
      </c>
      <c r="G57" s="381">
        <v>5</v>
      </c>
      <c r="H57" s="146">
        <v>50</v>
      </c>
      <c r="I57" s="381">
        <v>55</v>
      </c>
      <c r="J57" s="146"/>
    </row>
    <row r="58" spans="1:10" ht="12.75" outlineLevel="3">
      <c r="A58" s="21">
        <v>432</v>
      </c>
      <c r="B58" s="432">
        <v>1812200432</v>
      </c>
      <c r="C58" s="4" t="s">
        <v>17</v>
      </c>
      <c r="D58" s="69"/>
      <c r="E58" s="69"/>
      <c r="F58" s="381">
        <v>42</v>
      </c>
      <c r="G58" s="381">
        <v>50</v>
      </c>
      <c r="H58" s="146">
        <v>47</v>
      </c>
      <c r="I58" s="381">
        <v>60</v>
      </c>
      <c r="J58" s="146"/>
    </row>
    <row r="59" spans="1:10" ht="12.75" outlineLevel="3">
      <c r="A59" s="21">
        <v>433</v>
      </c>
      <c r="B59" s="432">
        <v>1812200433</v>
      </c>
      <c r="C59" s="4" t="s">
        <v>502</v>
      </c>
      <c r="D59" s="69"/>
      <c r="E59" s="69"/>
      <c r="F59" s="381">
        <v>12</v>
      </c>
      <c r="G59" s="381">
        <v>30</v>
      </c>
      <c r="H59" s="146">
        <v>11</v>
      </c>
      <c r="I59" s="381">
        <v>30</v>
      </c>
      <c r="J59" s="146"/>
    </row>
    <row r="60" spans="1:10" ht="12.75" outlineLevel="3">
      <c r="A60" s="21">
        <v>582</v>
      </c>
      <c r="B60" s="432">
        <v>1812200582</v>
      </c>
      <c r="C60" s="4" t="s">
        <v>762</v>
      </c>
      <c r="D60" s="69"/>
      <c r="E60" s="69"/>
      <c r="F60" s="381">
        <v>140</v>
      </c>
      <c r="G60" s="381">
        <v>3</v>
      </c>
      <c r="H60" s="146">
        <v>167</v>
      </c>
      <c r="I60" s="381">
        <v>140</v>
      </c>
      <c r="J60" s="146"/>
    </row>
    <row r="61" spans="1:10" ht="12.75" outlineLevel="3">
      <c r="A61" s="21">
        <v>583</v>
      </c>
      <c r="B61" s="432">
        <v>1812200583</v>
      </c>
      <c r="C61" s="4" t="s">
        <v>763</v>
      </c>
      <c r="D61" s="69"/>
      <c r="E61" s="69"/>
      <c r="F61" s="381">
        <v>10</v>
      </c>
      <c r="G61" s="381"/>
      <c r="H61" s="146">
        <v>12</v>
      </c>
      <c r="I61" s="381">
        <v>10</v>
      </c>
      <c r="J61" s="146"/>
    </row>
    <row r="62" spans="1:10" ht="12.75" outlineLevel="3">
      <c r="A62" s="21">
        <v>720</v>
      </c>
      <c r="B62" s="432">
        <v>1812200720</v>
      </c>
      <c r="C62" s="4" t="s">
        <v>483</v>
      </c>
      <c r="D62" s="69"/>
      <c r="E62" s="69"/>
      <c r="F62" s="381">
        <v>200</v>
      </c>
      <c r="G62" s="381">
        <v>160</v>
      </c>
      <c r="H62" s="146">
        <v>200</v>
      </c>
      <c r="I62" s="381">
        <v>300</v>
      </c>
      <c r="J62" s="146"/>
    </row>
    <row r="63" spans="1:10" ht="12.75" outlineLevel="3">
      <c r="A63" s="21">
        <v>750</v>
      </c>
      <c r="B63" s="432">
        <v>1812200750</v>
      </c>
      <c r="C63" s="4" t="s">
        <v>503</v>
      </c>
      <c r="D63" s="69"/>
      <c r="E63" s="69"/>
      <c r="F63" s="381">
        <v>150</v>
      </c>
      <c r="G63" s="381">
        <v>16</v>
      </c>
      <c r="H63" s="146">
        <v>110</v>
      </c>
      <c r="I63" s="381">
        <v>150</v>
      </c>
      <c r="J63" s="146"/>
    </row>
    <row r="64" spans="1:10" ht="12.75" outlineLevel="3">
      <c r="A64" s="21">
        <v>760</v>
      </c>
      <c r="B64" s="432">
        <v>1812200760</v>
      </c>
      <c r="C64" s="4" t="s">
        <v>77</v>
      </c>
      <c r="D64" s="69"/>
      <c r="E64" s="69"/>
      <c r="F64" s="381">
        <v>3600</v>
      </c>
      <c r="G64" s="381">
        <v>2200</v>
      </c>
      <c r="H64" s="146">
        <v>3988</v>
      </c>
      <c r="I64" s="381">
        <v>4000</v>
      </c>
      <c r="J64" s="146"/>
    </row>
    <row r="65" spans="1:10" ht="12.75" outlineLevel="3">
      <c r="A65" s="21">
        <v>761</v>
      </c>
      <c r="B65" s="432">
        <v>1812200761</v>
      </c>
      <c r="C65" s="4" t="s">
        <v>453</v>
      </c>
      <c r="D65" s="69"/>
      <c r="E65" s="69"/>
      <c r="F65" s="381">
        <v>3000</v>
      </c>
      <c r="G65" s="381">
        <v>1596</v>
      </c>
      <c r="H65" s="146">
        <v>3291</v>
      </c>
      <c r="I65" s="381">
        <v>3500</v>
      </c>
      <c r="J65" s="146"/>
    </row>
    <row r="66" spans="1:10" ht="12.75" outlineLevel="3">
      <c r="A66" s="4">
        <v>930</v>
      </c>
      <c r="B66" s="4">
        <v>1812200930</v>
      </c>
      <c r="C66" s="4" t="s">
        <v>12</v>
      </c>
      <c r="D66" s="4"/>
      <c r="E66" s="4"/>
      <c r="F66" s="231"/>
      <c r="G66" s="4"/>
      <c r="H66" s="4"/>
      <c r="I66" s="231"/>
      <c r="J66" s="146"/>
    </row>
    <row r="67" spans="1:10" ht="12.75" outlineLevel="3">
      <c r="A67" s="337"/>
      <c r="B67" s="68"/>
      <c r="C67" s="68"/>
      <c r="D67" s="319"/>
      <c r="E67" s="319"/>
      <c r="F67" s="338"/>
      <c r="G67" s="338"/>
      <c r="H67" s="338"/>
      <c r="I67" s="338"/>
      <c r="J67" s="338"/>
    </row>
    <row r="68" spans="1:10" ht="27.75">
      <c r="A68" s="523" t="s">
        <v>26</v>
      </c>
      <c r="B68" s="523"/>
      <c r="C68" s="523"/>
      <c r="D68" s="523"/>
      <c r="E68" s="523"/>
      <c r="F68" s="523"/>
      <c r="G68" s="523"/>
      <c r="H68" s="523"/>
      <c r="I68" s="523"/>
      <c r="J68" s="1"/>
    </row>
    <row r="69" spans="1:10" ht="27.75">
      <c r="A69" s="521" t="s">
        <v>820</v>
      </c>
      <c r="B69" s="521"/>
      <c r="C69" s="521"/>
      <c r="D69" s="521"/>
      <c r="E69" s="521"/>
      <c r="F69" s="521"/>
      <c r="G69" s="521"/>
      <c r="H69" s="521"/>
      <c r="I69" s="521"/>
      <c r="J69" s="1"/>
    </row>
    <row r="70" spans="1:10" ht="20.25">
      <c r="A70" s="522" t="s">
        <v>71</v>
      </c>
      <c r="B70" s="522"/>
      <c r="C70" s="522"/>
      <c r="D70" s="522"/>
      <c r="E70" s="522"/>
      <c r="F70" s="522"/>
      <c r="G70" s="522"/>
      <c r="H70" s="522"/>
      <c r="I70" s="522"/>
      <c r="J70" s="17"/>
    </row>
    <row r="71" spans="1:10" ht="20.25">
      <c r="A71" s="522" t="s">
        <v>141</v>
      </c>
      <c r="B71" s="522"/>
      <c r="C71" s="522"/>
      <c r="D71" s="522"/>
      <c r="E71" s="522"/>
      <c r="F71" s="522"/>
      <c r="G71" s="522"/>
      <c r="H71" s="522"/>
      <c r="I71" s="522"/>
      <c r="J71" s="17"/>
    </row>
    <row r="72" spans="1:10" ht="20.25">
      <c r="A72" s="530" t="s">
        <v>306</v>
      </c>
      <c r="B72" s="530"/>
      <c r="C72" s="530"/>
      <c r="D72" s="530"/>
      <c r="E72" s="530"/>
      <c r="F72" s="530"/>
      <c r="G72" s="530"/>
      <c r="H72" s="530"/>
      <c r="I72" s="530"/>
      <c r="J72" s="17"/>
    </row>
    <row r="73" spans="1:10" s="37" customFormat="1" ht="13.5" thickBot="1">
      <c r="A73" s="42">
        <v>1</v>
      </c>
      <c r="B73" s="43">
        <v>2</v>
      </c>
      <c r="C73" s="43">
        <v>3</v>
      </c>
      <c r="D73" s="525" t="s">
        <v>392</v>
      </c>
      <c r="E73" s="532"/>
      <c r="F73" s="363" t="s">
        <v>325</v>
      </c>
      <c r="G73" s="230">
        <v>5</v>
      </c>
      <c r="H73" s="229" t="s">
        <v>393</v>
      </c>
      <c r="I73" s="363" t="s">
        <v>325</v>
      </c>
      <c r="J73" s="240" t="s">
        <v>416</v>
      </c>
    </row>
    <row r="74" spans="1:10" s="37" customFormat="1" ht="18" customHeight="1" thickTop="1">
      <c r="A74" s="35" t="s">
        <v>0</v>
      </c>
      <c r="B74" s="36"/>
      <c r="C74" s="36"/>
      <c r="D74" s="527" t="s">
        <v>297</v>
      </c>
      <c r="E74" s="533"/>
      <c r="F74" s="243"/>
      <c r="G74" s="242" t="s">
        <v>305</v>
      </c>
      <c r="H74" s="535" t="s">
        <v>814</v>
      </c>
      <c r="I74" s="243" t="s">
        <v>309</v>
      </c>
      <c r="J74" s="362" t="s">
        <v>309</v>
      </c>
    </row>
    <row r="75" spans="1:10" s="37" customFormat="1" ht="18" customHeight="1" thickBot="1">
      <c r="A75" s="38" t="s">
        <v>1</v>
      </c>
      <c r="B75" s="39" t="s">
        <v>51</v>
      </c>
      <c r="C75" s="39" t="s">
        <v>2</v>
      </c>
      <c r="D75" s="529"/>
      <c r="E75" s="534"/>
      <c r="F75" s="365" t="s">
        <v>376</v>
      </c>
      <c r="G75" s="242"/>
      <c r="H75" s="536"/>
      <c r="I75" s="365" t="s">
        <v>376</v>
      </c>
      <c r="J75" s="368" t="s">
        <v>376</v>
      </c>
    </row>
    <row r="76" spans="1:10" s="37" customFormat="1" ht="18" customHeight="1" thickBot="1">
      <c r="A76" s="40"/>
      <c r="B76" s="41"/>
      <c r="C76" s="41"/>
      <c r="D76" s="41" t="s">
        <v>771</v>
      </c>
      <c r="E76" s="379" t="s">
        <v>813</v>
      </c>
      <c r="F76" s="379" t="s">
        <v>771</v>
      </c>
      <c r="G76" s="245" t="s">
        <v>429</v>
      </c>
      <c r="H76" s="537"/>
      <c r="I76" s="379" t="s">
        <v>813</v>
      </c>
      <c r="J76" s="370" t="s">
        <v>417</v>
      </c>
    </row>
    <row r="77" spans="1:10" s="309" customFormat="1" ht="13.5" outlineLevel="3" thickTop="1">
      <c r="A77" s="305"/>
      <c r="B77" s="306"/>
      <c r="C77" s="306" t="s">
        <v>398</v>
      </c>
      <c r="D77" s="314">
        <v>3.2</v>
      </c>
      <c r="E77" s="314">
        <v>3.2</v>
      </c>
      <c r="F77" s="307"/>
      <c r="G77" s="307"/>
      <c r="H77" s="308"/>
      <c r="I77" s="307"/>
      <c r="J77" s="307"/>
    </row>
    <row r="78" spans="1:10" ht="12.75" outlineLevel="3">
      <c r="A78" s="4">
        <v>110</v>
      </c>
      <c r="B78" s="432">
        <v>1812210110</v>
      </c>
      <c r="C78" s="4" t="s">
        <v>57</v>
      </c>
      <c r="D78" s="69"/>
      <c r="E78" s="69"/>
      <c r="F78" s="404">
        <v>287</v>
      </c>
      <c r="G78" s="412">
        <v>160</v>
      </c>
      <c r="H78" s="146">
        <v>316</v>
      </c>
      <c r="I78" s="404">
        <v>324</v>
      </c>
      <c r="J78" s="146"/>
    </row>
    <row r="79" spans="1:10" ht="12.75" outlineLevel="3">
      <c r="A79" s="4"/>
      <c r="B79" s="432"/>
      <c r="C79" s="4"/>
      <c r="D79" s="69"/>
      <c r="E79" s="69"/>
      <c r="F79" s="404"/>
      <c r="G79" s="412"/>
      <c r="H79" s="146"/>
      <c r="I79" s="404"/>
      <c r="J79" s="146"/>
    </row>
    <row r="80" spans="1:10" s="2" customFormat="1" ht="12.75" outlineLevel="3">
      <c r="A80" s="238">
        <v>0</v>
      </c>
      <c r="B80" s="7">
        <v>812300</v>
      </c>
      <c r="C80" s="7" t="s">
        <v>381</v>
      </c>
      <c r="D80" s="232"/>
      <c r="E80" s="232"/>
      <c r="F80" s="145"/>
      <c r="G80" s="7"/>
      <c r="H80" s="145"/>
      <c r="I80" s="145"/>
      <c r="J80" s="145"/>
    </row>
    <row r="81" spans="1:10" ht="12.75" outlineLevel="3">
      <c r="A81" s="21">
        <v>110</v>
      </c>
      <c r="B81" s="432">
        <v>1812300110</v>
      </c>
      <c r="C81" s="4" t="s">
        <v>57</v>
      </c>
      <c r="D81" s="69"/>
      <c r="E81" s="69"/>
      <c r="F81" s="146"/>
      <c r="G81" s="4"/>
      <c r="H81" s="146"/>
      <c r="I81" s="146"/>
      <c r="J81" s="146"/>
    </row>
    <row r="82" spans="1:10" ht="12.75" outlineLevel="3">
      <c r="A82" s="21">
        <v>320</v>
      </c>
      <c r="B82" s="432">
        <v>1812300320</v>
      </c>
      <c r="C82" s="4" t="s">
        <v>389</v>
      </c>
      <c r="D82" s="69"/>
      <c r="E82" s="69"/>
      <c r="F82" s="146"/>
      <c r="G82" s="4"/>
      <c r="H82" s="146"/>
      <c r="I82" s="146"/>
      <c r="J82" s="146"/>
    </row>
    <row r="83" spans="1:10" ht="12.75" outlineLevel="3">
      <c r="A83" s="21">
        <v>752</v>
      </c>
      <c r="B83" s="432">
        <v>1812300752</v>
      </c>
      <c r="C83" s="4" t="s">
        <v>382</v>
      </c>
      <c r="D83" s="69"/>
      <c r="E83" s="69"/>
      <c r="F83" s="381">
        <v>3100</v>
      </c>
      <c r="G83" s="381">
        <v>1300</v>
      </c>
      <c r="H83" s="146">
        <v>5124</v>
      </c>
      <c r="I83" s="381">
        <v>5000</v>
      </c>
      <c r="J83" s="146"/>
    </row>
    <row r="84" spans="1:11" ht="12.75" outlineLevel="3">
      <c r="A84" s="21">
        <v>753</v>
      </c>
      <c r="B84" s="432">
        <v>1812300753</v>
      </c>
      <c r="C84" s="4" t="s">
        <v>553</v>
      </c>
      <c r="D84" s="69"/>
      <c r="E84" s="69"/>
      <c r="F84" s="381"/>
      <c r="G84" s="381"/>
      <c r="H84" s="146">
        <v>1551</v>
      </c>
      <c r="I84" s="381"/>
      <c r="J84" s="146">
        <v>1200</v>
      </c>
      <c r="K84" s="15"/>
    </row>
    <row r="85" spans="1:11" ht="12.75" outlineLevel="3">
      <c r="A85" s="21">
        <v>750</v>
      </c>
      <c r="B85" s="432">
        <v>1812800750</v>
      </c>
      <c r="C85" s="4" t="s">
        <v>903</v>
      </c>
      <c r="D85" s="69"/>
      <c r="E85" s="69"/>
      <c r="F85" s="381"/>
      <c r="G85" s="381"/>
      <c r="H85" s="146">
        <v>407</v>
      </c>
      <c r="I85" s="381"/>
      <c r="J85" s="146"/>
      <c r="K85" s="15"/>
    </row>
    <row r="86" spans="1:10" s="2" customFormat="1" ht="12.75" outlineLevel="3">
      <c r="A86" s="6"/>
      <c r="B86" s="7" t="s">
        <v>187</v>
      </c>
      <c r="C86" s="7"/>
      <c r="D86" s="232">
        <f>SUM(D41:D84)</f>
        <v>17.4</v>
      </c>
      <c r="E86" s="232">
        <f>SUM(E41:E84)</f>
        <v>17.4</v>
      </c>
      <c r="F86" s="146"/>
      <c r="G86" s="7"/>
      <c r="H86" s="145"/>
      <c r="I86" s="146"/>
      <c r="J86" s="7"/>
    </row>
    <row r="87" spans="1:10" ht="12.75" outlineLevel="2">
      <c r="A87" s="5"/>
      <c r="B87" s="4" t="s">
        <v>14</v>
      </c>
      <c r="C87" s="4"/>
      <c r="D87" s="69"/>
      <c r="E87" s="69"/>
      <c r="F87" s="250">
        <f>SUM(F36:F45)</f>
        <v>12755</v>
      </c>
      <c r="G87" s="250">
        <f>SUM(G36:G44)</f>
        <v>7896</v>
      </c>
      <c r="H87" s="250">
        <f>SUM(H36:H45)</f>
        <v>15945</v>
      </c>
      <c r="I87" s="250">
        <f>SUM(I36:I45)</f>
        <v>16383</v>
      </c>
      <c r="J87" s="250">
        <f>SUM(J41:J44)</f>
        <v>10</v>
      </c>
    </row>
    <row r="88" spans="1:10" ht="12.75" outlineLevel="1">
      <c r="A88" s="5"/>
      <c r="B88" s="4" t="s">
        <v>15</v>
      </c>
      <c r="C88" s="4"/>
      <c r="D88" s="69"/>
      <c r="E88" s="69"/>
      <c r="F88" s="250">
        <f>SUM(F47:F85)</f>
        <v>12036</v>
      </c>
      <c r="G88" s="250">
        <f>SUM(G48:G84)</f>
        <v>6386</v>
      </c>
      <c r="H88" s="250">
        <f>SUM(H47:H85)</f>
        <v>16685</v>
      </c>
      <c r="I88" s="250">
        <f>SUM(I47:I85)</f>
        <v>15100</v>
      </c>
      <c r="J88" s="250">
        <f>SUM(J47:J84)</f>
        <v>1200</v>
      </c>
    </row>
    <row r="89" spans="1:10" ht="12.75">
      <c r="A89" s="5"/>
      <c r="B89" s="4" t="s">
        <v>310</v>
      </c>
      <c r="C89" s="4"/>
      <c r="D89" s="69"/>
      <c r="E89" s="69"/>
      <c r="F89" s="146">
        <f>SUM(F87-F88)</f>
        <v>719</v>
      </c>
      <c r="G89" s="146">
        <f>SUM(G87-G88)</f>
        <v>1510</v>
      </c>
      <c r="H89" s="146">
        <f>SUM(H87-H88)</f>
        <v>-740</v>
      </c>
      <c r="I89" s="146">
        <f>SUM(I87-I88)</f>
        <v>1283</v>
      </c>
      <c r="J89" s="146">
        <f>SUM(J87-J88)</f>
        <v>-1190</v>
      </c>
    </row>
    <row r="90" spans="1:10" s="14" customFormat="1" ht="18">
      <c r="A90" s="13" t="s">
        <v>338</v>
      </c>
      <c r="B90" s="13"/>
      <c r="C90" s="18"/>
      <c r="D90" s="310"/>
      <c r="E90" s="310"/>
      <c r="H90" s="217"/>
      <c r="J90" s="199"/>
    </row>
    <row r="91" spans="1:10" s="37" customFormat="1" ht="12.75">
      <c r="A91" s="253" t="s">
        <v>54</v>
      </c>
      <c r="B91" s="170"/>
      <c r="C91" s="170"/>
      <c r="D91" s="304"/>
      <c r="E91" s="304"/>
      <c r="F91" s="65"/>
      <c r="H91" s="254"/>
      <c r="I91" s="65"/>
      <c r="J91" s="198"/>
    </row>
    <row r="92" spans="1:10" ht="12.75" outlineLevel="1">
      <c r="A92" s="4">
        <v>420</v>
      </c>
      <c r="B92" s="432">
        <v>1313200420</v>
      </c>
      <c r="C92" s="4" t="s">
        <v>703</v>
      </c>
      <c r="D92" s="69"/>
      <c r="E92" s="69"/>
      <c r="F92" s="381"/>
      <c r="G92" s="381">
        <v>3500</v>
      </c>
      <c r="H92" s="177">
        <v>9</v>
      </c>
      <c r="I92" s="381"/>
      <c r="J92" s="146"/>
    </row>
    <row r="93" spans="1:10" ht="12.75" outlineLevel="1">
      <c r="A93" s="4">
        <v>920</v>
      </c>
      <c r="B93" s="432">
        <v>1313200920</v>
      </c>
      <c r="C93" s="4" t="s">
        <v>78</v>
      </c>
      <c r="D93" s="69"/>
      <c r="E93" s="69"/>
      <c r="F93" s="381">
        <v>560</v>
      </c>
      <c r="G93" s="381">
        <v>3500</v>
      </c>
      <c r="H93" s="177">
        <v>409</v>
      </c>
      <c r="I93" s="381">
        <v>520</v>
      </c>
      <c r="J93" s="146"/>
    </row>
    <row r="94" spans="1:10" ht="12.75" outlineLevel="1">
      <c r="A94" s="4">
        <v>921</v>
      </c>
      <c r="B94" s="432">
        <v>1313200921</v>
      </c>
      <c r="C94" s="4" t="s">
        <v>487</v>
      </c>
      <c r="D94" s="69"/>
      <c r="E94" s="69"/>
      <c r="F94" s="381">
        <v>40</v>
      </c>
      <c r="G94" s="381">
        <v>93</v>
      </c>
      <c r="H94" s="177"/>
      <c r="I94" s="381">
        <v>40</v>
      </c>
      <c r="J94" s="146"/>
    </row>
    <row r="95" spans="1:10" ht="12.75" outlineLevel="1">
      <c r="A95" s="4">
        <v>922</v>
      </c>
      <c r="B95" s="432">
        <v>1313200922</v>
      </c>
      <c r="C95" s="4" t="s">
        <v>745</v>
      </c>
      <c r="D95" s="69"/>
      <c r="E95" s="69"/>
      <c r="F95" s="381">
        <v>10</v>
      </c>
      <c r="G95" s="381"/>
      <c r="H95" s="177">
        <v>430</v>
      </c>
      <c r="I95" s="381">
        <v>10</v>
      </c>
      <c r="J95" s="146"/>
    </row>
    <row r="96" spans="1:10" ht="12.75" outlineLevel="1">
      <c r="A96" s="4">
        <v>923</v>
      </c>
      <c r="B96" s="432">
        <v>1313200923</v>
      </c>
      <c r="C96" s="4" t="s">
        <v>744</v>
      </c>
      <c r="D96" s="69"/>
      <c r="E96" s="69"/>
      <c r="F96" s="381"/>
      <c r="G96" s="381"/>
      <c r="H96" s="177"/>
      <c r="I96" s="381"/>
      <c r="J96" s="146"/>
    </row>
    <row r="97" spans="1:10" ht="12.75" outlineLevel="1">
      <c r="A97" s="4">
        <v>924</v>
      </c>
      <c r="B97" s="432">
        <v>1313200924</v>
      </c>
      <c r="C97" s="4" t="s">
        <v>516</v>
      </c>
      <c r="D97" s="69"/>
      <c r="E97" s="69"/>
      <c r="F97" s="381"/>
      <c r="G97" s="381">
        <v>200</v>
      </c>
      <c r="H97" s="177"/>
      <c r="I97" s="381"/>
      <c r="J97" s="146"/>
    </row>
    <row r="98" spans="1:10" ht="12.75" outlineLevel="1">
      <c r="A98" s="4"/>
      <c r="B98" s="4"/>
      <c r="C98" s="4"/>
      <c r="D98" s="69"/>
      <c r="E98" s="69"/>
      <c r="F98" s="4"/>
      <c r="G98" s="45"/>
      <c r="H98" s="146"/>
      <c r="I98" s="4"/>
      <c r="J98" s="146"/>
    </row>
    <row r="99" spans="1:10" ht="12.75" outlineLevel="1">
      <c r="A99" s="4">
        <v>926</v>
      </c>
      <c r="B99" s="432">
        <v>1313200926</v>
      </c>
      <c r="C99" s="4" t="s">
        <v>529</v>
      </c>
      <c r="D99" s="69"/>
      <c r="E99" s="69"/>
      <c r="F99" s="381">
        <v>1800</v>
      </c>
      <c r="G99" s="381">
        <v>1140</v>
      </c>
      <c r="H99" s="177">
        <v>1752</v>
      </c>
      <c r="I99" s="381">
        <v>2165</v>
      </c>
      <c r="J99" s="146"/>
    </row>
    <row r="100" spans="1:10" ht="12.75" outlineLevel="1">
      <c r="A100" s="4">
        <v>927</v>
      </c>
      <c r="B100" s="432">
        <v>1313200927</v>
      </c>
      <c r="C100" s="4" t="s">
        <v>726</v>
      </c>
      <c r="D100" s="69"/>
      <c r="E100" s="69"/>
      <c r="F100" s="381">
        <v>70</v>
      </c>
      <c r="G100" s="381"/>
      <c r="H100" s="177">
        <v>89</v>
      </c>
      <c r="I100" s="381">
        <v>125</v>
      </c>
      <c r="J100" s="146"/>
    </row>
    <row r="101" spans="1:10" ht="12.75" outlineLevel="1">
      <c r="A101" s="4">
        <v>928</v>
      </c>
      <c r="B101" s="432">
        <v>1313200928</v>
      </c>
      <c r="C101" s="4" t="s">
        <v>486</v>
      </c>
      <c r="D101" s="69"/>
      <c r="E101" s="69"/>
      <c r="F101" s="381">
        <v>60</v>
      </c>
      <c r="G101" s="381"/>
      <c r="H101" s="177">
        <v>27</v>
      </c>
      <c r="I101" s="381">
        <v>170</v>
      </c>
      <c r="J101" s="146"/>
    </row>
    <row r="102" spans="1:10" ht="12.75" outlineLevel="1">
      <c r="A102" s="4">
        <v>929</v>
      </c>
      <c r="B102" s="432">
        <v>1313200929</v>
      </c>
      <c r="C102" s="4" t="s">
        <v>704</v>
      </c>
      <c r="D102" s="69"/>
      <c r="E102" s="69"/>
      <c r="F102" s="381"/>
      <c r="G102" s="381">
        <v>1140</v>
      </c>
      <c r="H102" s="177">
        <v>790</v>
      </c>
      <c r="I102" s="381"/>
      <c r="J102" s="146"/>
    </row>
    <row r="103" spans="1:10" s="15" customFormat="1" ht="12.75" customHeight="1" outlineLevel="1">
      <c r="A103" s="138" t="s">
        <v>13</v>
      </c>
      <c r="B103" s="138"/>
      <c r="C103" s="139"/>
      <c r="D103" s="312"/>
      <c r="E103" s="312"/>
      <c r="F103" s="146" t="s">
        <v>571</v>
      </c>
      <c r="G103" s="136"/>
      <c r="H103" s="220"/>
      <c r="I103" s="146" t="s">
        <v>571</v>
      </c>
      <c r="J103" s="136"/>
    </row>
    <row r="104" spans="1:10" s="2" customFormat="1" ht="12.75" customHeight="1" outlineLevel="1">
      <c r="A104" s="251"/>
      <c r="B104" s="251">
        <v>813200</v>
      </c>
      <c r="C104" s="139" t="s">
        <v>399</v>
      </c>
      <c r="D104" s="258">
        <v>1</v>
      </c>
      <c r="E104" s="258">
        <v>1</v>
      </c>
      <c r="F104" s="146"/>
      <c r="G104" s="7"/>
      <c r="H104" s="221"/>
      <c r="I104" s="146"/>
      <c r="J104" s="7"/>
    </row>
    <row r="105" spans="1:10" ht="12.75" outlineLevel="2">
      <c r="A105" s="4">
        <v>110</v>
      </c>
      <c r="B105" s="432">
        <v>1813200110</v>
      </c>
      <c r="C105" s="4" t="s">
        <v>57</v>
      </c>
      <c r="D105" s="69"/>
      <c r="E105" s="69"/>
      <c r="F105" s="404"/>
      <c r="G105" s="412">
        <v>30</v>
      </c>
      <c r="H105" s="177"/>
      <c r="I105" s="404"/>
      <c r="J105" s="146"/>
    </row>
    <row r="106" spans="1:11" ht="12.75" outlineLevel="2">
      <c r="A106" s="4">
        <v>320</v>
      </c>
      <c r="B106" s="432">
        <v>1813200320</v>
      </c>
      <c r="C106" s="4" t="s">
        <v>389</v>
      </c>
      <c r="D106" s="69"/>
      <c r="E106" s="69"/>
      <c r="F106" s="404"/>
      <c r="G106" s="413"/>
      <c r="H106" s="177"/>
      <c r="I106" s="404"/>
      <c r="J106" s="146"/>
      <c r="K106" s="233"/>
    </row>
    <row r="107" spans="1:10" ht="12.75" outlineLevel="2">
      <c r="A107" s="4">
        <v>431</v>
      </c>
      <c r="B107" s="432">
        <v>1813200431</v>
      </c>
      <c r="C107" s="4" t="s">
        <v>16</v>
      </c>
      <c r="D107" s="69"/>
      <c r="E107" s="69"/>
      <c r="F107" s="146"/>
      <c r="G107" s="146">
        <v>280</v>
      </c>
      <c r="H107" s="177"/>
      <c r="I107" s="146"/>
      <c r="J107" s="146"/>
    </row>
    <row r="108" spans="1:10" ht="12.75" outlineLevel="2">
      <c r="A108" s="4">
        <v>432</v>
      </c>
      <c r="B108" s="432">
        <v>1813200432</v>
      </c>
      <c r="C108" s="4" t="s">
        <v>17</v>
      </c>
      <c r="D108" s="69"/>
      <c r="E108" s="69"/>
      <c r="F108" s="146"/>
      <c r="G108" s="146">
        <v>200</v>
      </c>
      <c r="H108" s="177"/>
      <c r="I108" s="146"/>
      <c r="J108" s="146"/>
    </row>
    <row r="109" spans="1:10" ht="12.75" outlineLevel="2">
      <c r="A109" s="4">
        <v>720</v>
      </c>
      <c r="B109" s="432">
        <v>1813200720</v>
      </c>
      <c r="C109" s="4" t="s">
        <v>492</v>
      </c>
      <c r="D109" s="69"/>
      <c r="E109" s="69"/>
      <c r="F109" s="146">
        <v>10</v>
      </c>
      <c r="G109" s="146"/>
      <c r="H109" s="177"/>
      <c r="I109" s="146">
        <v>10</v>
      </c>
      <c r="J109" s="146"/>
    </row>
    <row r="110" spans="1:10" ht="12.75" outlineLevel="2">
      <c r="A110" s="4">
        <v>750</v>
      </c>
      <c r="B110" s="432">
        <v>1813200750</v>
      </c>
      <c r="C110" s="4" t="s">
        <v>488</v>
      </c>
      <c r="D110" s="69"/>
      <c r="E110" s="69"/>
      <c r="F110" s="146">
        <v>50</v>
      </c>
      <c r="G110" s="146">
        <v>93</v>
      </c>
      <c r="H110" s="177">
        <v>319</v>
      </c>
      <c r="I110" s="146"/>
      <c r="J110" s="146"/>
    </row>
    <row r="111" spans="1:10" ht="12.75" outlineLevel="2">
      <c r="A111" s="4">
        <v>759</v>
      </c>
      <c r="B111" s="432">
        <v>1813200759</v>
      </c>
      <c r="C111" s="4" t="s">
        <v>454</v>
      </c>
      <c r="D111" s="69"/>
      <c r="E111" s="69"/>
      <c r="F111" s="146">
        <v>1200</v>
      </c>
      <c r="G111" s="146">
        <v>350</v>
      </c>
      <c r="H111" s="177">
        <v>948</v>
      </c>
      <c r="I111" s="146">
        <v>1600</v>
      </c>
      <c r="J111" s="146"/>
    </row>
    <row r="112" spans="1:10" ht="12.75" outlineLevel="2">
      <c r="A112" s="4">
        <v>760</v>
      </c>
      <c r="B112" s="432">
        <v>1813200760</v>
      </c>
      <c r="C112" s="4" t="s">
        <v>733</v>
      </c>
      <c r="D112" s="69"/>
      <c r="E112" s="69"/>
      <c r="F112" s="146"/>
      <c r="G112" s="146"/>
      <c r="H112" s="177">
        <v>72</v>
      </c>
      <c r="I112" s="146">
        <v>150</v>
      </c>
      <c r="J112" s="146"/>
    </row>
    <row r="113" spans="1:10" ht="12.75" outlineLevel="2">
      <c r="A113" s="4">
        <v>780</v>
      </c>
      <c r="B113" s="432">
        <v>1813200780</v>
      </c>
      <c r="C113" s="4" t="s">
        <v>904</v>
      </c>
      <c r="D113" s="69"/>
      <c r="E113" s="69"/>
      <c r="F113" s="146"/>
      <c r="G113" s="146">
        <v>200</v>
      </c>
      <c r="H113" s="177">
        <v>70</v>
      </c>
      <c r="I113" s="146"/>
      <c r="J113" s="146"/>
    </row>
    <row r="114" spans="1:10" ht="12.75" outlineLevel="2">
      <c r="A114" s="4">
        <v>781</v>
      </c>
      <c r="B114" s="432">
        <v>1813200781</v>
      </c>
      <c r="C114" s="4" t="s">
        <v>526</v>
      </c>
      <c r="D114" s="69"/>
      <c r="E114" s="69"/>
      <c r="F114" s="146">
        <v>150</v>
      </c>
      <c r="G114" s="146"/>
      <c r="H114" s="177">
        <v>150</v>
      </c>
      <c r="I114" s="146">
        <v>150</v>
      </c>
      <c r="J114" s="146"/>
    </row>
    <row r="115" spans="1:10" ht="12.75" outlineLevel="2">
      <c r="A115" s="4">
        <v>782</v>
      </c>
      <c r="B115" s="432">
        <v>1813200782</v>
      </c>
      <c r="C115" s="4" t="s">
        <v>746</v>
      </c>
      <c r="D115" s="69"/>
      <c r="E115" s="69"/>
      <c r="F115" s="146"/>
      <c r="G115" s="146"/>
      <c r="H115" s="177">
        <v>77</v>
      </c>
      <c r="I115" s="146"/>
      <c r="J115" s="146"/>
    </row>
    <row r="116" spans="1:10" ht="12.75" outlineLevel="2">
      <c r="A116" s="4">
        <v>783</v>
      </c>
      <c r="B116" s="432">
        <v>1813200783</v>
      </c>
      <c r="C116" s="4" t="s">
        <v>678</v>
      </c>
      <c r="D116" s="69"/>
      <c r="E116" s="69"/>
      <c r="F116" s="146"/>
      <c r="G116" s="146"/>
      <c r="H116" s="177">
        <v>706</v>
      </c>
      <c r="I116" s="146"/>
      <c r="J116" s="146"/>
    </row>
    <row r="117" spans="1:10" ht="12.75" outlineLevel="2">
      <c r="A117" s="339">
        <v>810</v>
      </c>
      <c r="B117" s="432">
        <v>1813200810</v>
      </c>
      <c r="C117" s="4" t="s">
        <v>805</v>
      </c>
      <c r="D117" s="69"/>
      <c r="E117" s="69"/>
      <c r="F117" s="146"/>
      <c r="G117" s="146"/>
      <c r="H117" s="177"/>
      <c r="I117" s="146"/>
      <c r="J117" s="146"/>
    </row>
    <row r="118" spans="1:10" ht="12.75" outlineLevel="2">
      <c r="A118" s="339">
        <v>930</v>
      </c>
      <c r="B118" s="432">
        <v>1813200930</v>
      </c>
      <c r="C118" s="4" t="s">
        <v>12</v>
      </c>
      <c r="D118" s="69"/>
      <c r="E118" s="69"/>
      <c r="F118" s="146"/>
      <c r="G118" s="146"/>
      <c r="H118" s="177"/>
      <c r="I118" s="146"/>
      <c r="J118" s="146"/>
    </row>
    <row r="119" spans="1:10" ht="12.75" outlineLevel="2">
      <c r="A119" s="339">
        <v>910</v>
      </c>
      <c r="B119" s="432">
        <v>1813200910</v>
      </c>
      <c r="C119" s="4" t="s">
        <v>790</v>
      </c>
      <c r="D119" s="69"/>
      <c r="E119" s="69"/>
      <c r="F119" s="146"/>
      <c r="G119" s="146"/>
      <c r="H119" s="177"/>
      <c r="I119" s="146"/>
      <c r="J119" s="146"/>
    </row>
    <row r="120" spans="1:10" ht="12.75" outlineLevel="2">
      <c r="A120" s="339"/>
      <c r="B120" s="432"/>
      <c r="C120" s="4"/>
      <c r="D120" s="69"/>
      <c r="E120" s="69"/>
      <c r="F120" s="146"/>
      <c r="G120" s="146"/>
      <c r="H120" s="177"/>
      <c r="I120" s="146"/>
      <c r="J120" s="146"/>
    </row>
    <row r="121" spans="1:10" ht="12.75" outlineLevel="2">
      <c r="A121" s="339"/>
      <c r="B121" s="4" t="s">
        <v>14</v>
      </c>
      <c r="C121" s="4"/>
      <c r="D121" s="69"/>
      <c r="E121" s="250"/>
      <c r="F121" s="250">
        <f>SUM(F92:F102)</f>
        <v>2540</v>
      </c>
      <c r="G121" s="250">
        <f>SUM(G64:G72)</f>
        <v>3796</v>
      </c>
      <c r="H121" s="250">
        <f>SUM(H92:H102)</f>
        <v>3506</v>
      </c>
      <c r="I121" s="250">
        <f>SUM(I92:I102)</f>
        <v>3030</v>
      </c>
      <c r="J121" s="146"/>
    </row>
    <row r="122" spans="1:10" ht="12.75" outlineLevel="2">
      <c r="A122" s="339"/>
      <c r="B122" s="4" t="s">
        <v>15</v>
      </c>
      <c r="C122" s="4"/>
      <c r="D122" s="69"/>
      <c r="E122" s="69"/>
      <c r="F122" s="250">
        <f>SUM(F105:F119)</f>
        <v>1410</v>
      </c>
      <c r="G122" s="250">
        <f>SUM(G75:G116)</f>
        <v>27978</v>
      </c>
      <c r="H122" s="250">
        <f>SUM(H105:H119)</f>
        <v>2342</v>
      </c>
      <c r="I122" s="250">
        <f>SUM(I105:I119)</f>
        <v>1910</v>
      </c>
      <c r="J122" s="146"/>
    </row>
    <row r="123" spans="1:10" ht="12.75" outlineLevel="2">
      <c r="A123" s="339"/>
      <c r="B123" s="4" t="s">
        <v>310</v>
      </c>
      <c r="C123" s="4"/>
      <c r="D123" s="69"/>
      <c r="E123" s="69"/>
      <c r="F123" s="146">
        <f>SUM(F121-F122)</f>
        <v>1130</v>
      </c>
      <c r="G123" s="146">
        <f>SUM(G121-G122)</f>
        <v>-24182</v>
      </c>
      <c r="H123" s="146">
        <f>SUM(H121-H122)</f>
        <v>1164</v>
      </c>
      <c r="I123" s="146">
        <f>SUM(I121-I122)</f>
        <v>1120</v>
      </c>
      <c r="J123" s="146"/>
    </row>
    <row r="124" spans="1:10" ht="12.75" outlineLevel="2">
      <c r="A124" s="339"/>
      <c r="B124" s="432"/>
      <c r="C124" s="4"/>
      <c r="D124" s="69"/>
      <c r="E124" s="69"/>
      <c r="F124" s="146"/>
      <c r="G124" s="146"/>
      <c r="H124" s="177"/>
      <c r="I124" s="146"/>
      <c r="J124" s="146"/>
    </row>
    <row r="125" spans="1:10" ht="18" outlineLevel="2">
      <c r="A125" s="13" t="s">
        <v>895</v>
      </c>
      <c r="B125" s="13"/>
      <c r="C125" s="4"/>
      <c r="D125" s="69"/>
      <c r="E125" s="69"/>
      <c r="F125" s="146"/>
      <c r="G125" s="146"/>
      <c r="H125" s="177"/>
      <c r="I125" s="146"/>
      <c r="J125" s="146"/>
    </row>
    <row r="126" spans="1:10" ht="12.75" outlineLevel="2">
      <c r="A126" s="253" t="s">
        <v>54</v>
      </c>
      <c r="B126" s="432"/>
      <c r="C126" s="4"/>
      <c r="D126" s="69"/>
      <c r="E126" s="69"/>
      <c r="F126" s="146"/>
      <c r="G126" s="146"/>
      <c r="H126" s="146"/>
      <c r="I126" s="146"/>
      <c r="J126" s="146"/>
    </row>
    <row r="127" spans="1:10" ht="12.75" outlineLevel="2">
      <c r="A127" s="253"/>
      <c r="B127" s="434">
        <v>313210</v>
      </c>
      <c r="C127" s="136" t="s">
        <v>400</v>
      </c>
      <c r="D127" s="69"/>
      <c r="E127" s="69"/>
      <c r="F127" s="146"/>
      <c r="G127" s="146"/>
      <c r="H127" s="146"/>
      <c r="I127" s="146"/>
      <c r="J127" s="146"/>
    </row>
    <row r="128" spans="1:10" ht="12.75" outlineLevel="2">
      <c r="A128" s="485" t="s">
        <v>829</v>
      </c>
      <c r="B128" s="483">
        <v>1313210420</v>
      </c>
      <c r="C128" s="450" t="s">
        <v>830</v>
      </c>
      <c r="D128" s="69"/>
      <c r="E128" s="69"/>
      <c r="F128" s="146"/>
      <c r="G128" s="146"/>
      <c r="H128" s="146">
        <v>108</v>
      </c>
      <c r="I128" s="146">
        <v>100</v>
      </c>
      <c r="J128" s="146"/>
    </row>
    <row r="129" spans="1:10" ht="12.75" outlineLevel="2">
      <c r="A129" s="4">
        <v>920</v>
      </c>
      <c r="B129" s="432">
        <v>1313210920</v>
      </c>
      <c r="C129" s="4" t="s">
        <v>832</v>
      </c>
      <c r="D129" s="69"/>
      <c r="E129" s="69"/>
      <c r="F129" s="146"/>
      <c r="G129" s="146"/>
      <c r="H129" s="146">
        <v>77</v>
      </c>
      <c r="I129" s="146">
        <v>90</v>
      </c>
      <c r="J129" s="146"/>
    </row>
    <row r="130" spans="1:10" ht="12.75" outlineLevel="2">
      <c r="A130" s="4">
        <v>921</v>
      </c>
      <c r="B130" s="432">
        <v>1313210921</v>
      </c>
      <c r="C130" s="4" t="s">
        <v>834</v>
      </c>
      <c r="D130" s="69"/>
      <c r="E130" s="69"/>
      <c r="F130" s="146">
        <v>550</v>
      </c>
      <c r="G130" s="146"/>
      <c r="H130" s="146">
        <v>427</v>
      </c>
      <c r="I130" s="146">
        <v>530</v>
      </c>
      <c r="J130" s="146"/>
    </row>
    <row r="131" spans="1:10" ht="12.75" outlineLevel="2">
      <c r="A131" s="4">
        <v>922</v>
      </c>
      <c r="B131" s="432">
        <v>1313210922</v>
      </c>
      <c r="C131" s="4" t="s">
        <v>833</v>
      </c>
      <c r="D131" s="69"/>
      <c r="E131" s="69"/>
      <c r="F131" s="146"/>
      <c r="G131" s="146"/>
      <c r="H131" s="146">
        <v>105</v>
      </c>
      <c r="I131" s="146">
        <v>120</v>
      </c>
      <c r="J131" s="146"/>
    </row>
    <row r="132" spans="1:10" ht="12.75" outlineLevel="2">
      <c r="A132" s="4">
        <v>923</v>
      </c>
      <c r="B132" s="432">
        <v>1313210923</v>
      </c>
      <c r="C132" s="4" t="s">
        <v>799</v>
      </c>
      <c r="D132" s="69"/>
      <c r="E132" s="69"/>
      <c r="F132" s="146">
        <v>2.5</v>
      </c>
      <c r="G132" s="146"/>
      <c r="H132" s="146">
        <v>2</v>
      </c>
      <c r="I132" s="146">
        <v>3</v>
      </c>
      <c r="J132" s="146"/>
    </row>
    <row r="133" spans="1:10" ht="12.75" outlineLevel="2">
      <c r="A133" s="138" t="s">
        <v>13</v>
      </c>
      <c r="B133" s="432"/>
      <c r="C133" s="4"/>
      <c r="D133" s="69"/>
      <c r="E133" s="69"/>
      <c r="F133" s="146"/>
      <c r="G133" s="146"/>
      <c r="H133" s="146"/>
      <c r="I133" s="146"/>
      <c r="J133" s="146"/>
    </row>
    <row r="134" spans="1:10" s="309" customFormat="1" ht="12.75" outlineLevel="2">
      <c r="A134" s="306"/>
      <c r="B134" s="306"/>
      <c r="C134" s="136" t="s">
        <v>400</v>
      </c>
      <c r="D134" s="258">
        <v>3</v>
      </c>
      <c r="E134" s="258">
        <v>3</v>
      </c>
      <c r="F134" s="307"/>
      <c r="G134" s="307"/>
      <c r="H134" s="308"/>
      <c r="I134" s="307"/>
      <c r="J134" s="307"/>
    </row>
    <row r="135" spans="1:10" ht="12.75" outlineLevel="2">
      <c r="A135" s="4">
        <v>110</v>
      </c>
      <c r="B135" s="432">
        <v>1813210110</v>
      </c>
      <c r="C135" s="4" t="s">
        <v>57</v>
      </c>
      <c r="D135" s="69"/>
      <c r="E135" s="69"/>
      <c r="F135" s="424">
        <v>310</v>
      </c>
      <c r="G135" s="413">
        <v>201</v>
      </c>
      <c r="H135" s="177">
        <v>312</v>
      </c>
      <c r="I135" s="424">
        <v>357</v>
      </c>
      <c r="J135" s="146"/>
    </row>
    <row r="136" spans="1:10" ht="12.75" outlineLevel="2">
      <c r="A136" s="4">
        <v>431</v>
      </c>
      <c r="B136" s="432">
        <v>1813210431</v>
      </c>
      <c r="C136" s="4" t="s">
        <v>679</v>
      </c>
      <c r="D136" s="69"/>
      <c r="E136" s="69"/>
      <c r="F136" s="424">
        <v>60</v>
      </c>
      <c r="G136" s="413"/>
      <c r="H136" s="177">
        <v>60</v>
      </c>
      <c r="I136" s="424">
        <v>65</v>
      </c>
      <c r="J136" s="146"/>
    </row>
    <row r="137" spans="1:10" ht="12.75" outlineLevel="2">
      <c r="A137" s="4">
        <v>432</v>
      </c>
      <c r="B137" s="432">
        <v>1813210432</v>
      </c>
      <c r="C137" s="4" t="s">
        <v>680</v>
      </c>
      <c r="D137" s="69"/>
      <c r="E137" s="69"/>
      <c r="F137" s="424">
        <v>50</v>
      </c>
      <c r="G137" s="413"/>
      <c r="H137" s="177">
        <v>50</v>
      </c>
      <c r="I137" s="424">
        <v>35</v>
      </c>
      <c r="J137" s="146"/>
    </row>
    <row r="138" spans="1:10" ht="12.75" outlineLevel="2">
      <c r="A138" s="4">
        <v>750</v>
      </c>
      <c r="B138" s="432">
        <v>1813210750</v>
      </c>
      <c r="C138" s="4" t="s">
        <v>681</v>
      </c>
      <c r="D138" s="69"/>
      <c r="E138" s="69"/>
      <c r="F138" s="424"/>
      <c r="G138" s="413"/>
      <c r="H138" s="177"/>
      <c r="I138" s="424"/>
      <c r="J138" s="146"/>
    </row>
    <row r="139" spans="1:10" ht="12.75" outlineLevel="2">
      <c r="A139" s="4">
        <v>810</v>
      </c>
      <c r="B139" s="432">
        <v>1813210810</v>
      </c>
      <c r="C139" s="4" t="s">
        <v>836</v>
      </c>
      <c r="D139" s="69"/>
      <c r="E139" s="69"/>
      <c r="F139" s="231">
        <v>88</v>
      </c>
      <c r="G139" s="231">
        <v>66</v>
      </c>
      <c r="H139" s="177">
        <v>151</v>
      </c>
      <c r="I139" s="231">
        <v>175</v>
      </c>
      <c r="J139" s="146"/>
    </row>
    <row r="140" spans="1:10" ht="12.75" outlineLevel="2">
      <c r="A140" s="4">
        <v>811</v>
      </c>
      <c r="B140" s="432">
        <v>1813210811</v>
      </c>
      <c r="C140" s="4" t="s">
        <v>831</v>
      </c>
      <c r="D140" s="69"/>
      <c r="E140" s="69"/>
      <c r="F140" s="231"/>
      <c r="G140" s="231"/>
      <c r="H140" s="177">
        <v>181</v>
      </c>
      <c r="I140" s="231">
        <v>210</v>
      </c>
      <c r="J140" s="146"/>
    </row>
    <row r="141" spans="1:10" ht="12.75" outlineLevel="2">
      <c r="A141" s="4"/>
      <c r="B141" s="432"/>
      <c r="C141" s="4"/>
      <c r="D141" s="69"/>
      <c r="E141" s="69"/>
      <c r="F141" s="231"/>
      <c r="G141" s="231"/>
      <c r="H141" s="177"/>
      <c r="I141" s="231"/>
      <c r="J141" s="146"/>
    </row>
    <row r="142" spans="1:10" ht="12.75" outlineLevel="2">
      <c r="A142" s="4"/>
      <c r="B142" s="4" t="s">
        <v>14</v>
      </c>
      <c r="C142" s="4"/>
      <c r="D142" s="69"/>
      <c r="E142" s="69"/>
      <c r="F142" s="250">
        <f>SUM(F128:F133)</f>
        <v>552.5</v>
      </c>
      <c r="G142" s="250">
        <f>SUM(G128:G133)</f>
        <v>0</v>
      </c>
      <c r="H142" s="250">
        <f>SUM(H128:H133)</f>
        <v>719</v>
      </c>
      <c r="I142" s="250">
        <f>SUM(I128:I133)</f>
        <v>843</v>
      </c>
      <c r="J142" s="146"/>
    </row>
    <row r="143" spans="1:10" ht="12.75" outlineLevel="2">
      <c r="A143" s="4"/>
      <c r="B143" s="4" t="s">
        <v>15</v>
      </c>
      <c r="C143" s="4"/>
      <c r="D143" s="69"/>
      <c r="E143" s="69"/>
      <c r="F143" s="250">
        <f>SUM(F135:F141)</f>
        <v>508</v>
      </c>
      <c r="G143" s="250">
        <f>SUM(G135:G141)</f>
        <v>267</v>
      </c>
      <c r="H143" s="250">
        <f>SUM(H135:H141)</f>
        <v>754</v>
      </c>
      <c r="I143" s="250">
        <f>SUM(I135:I141)</f>
        <v>842</v>
      </c>
      <c r="J143" s="146"/>
    </row>
    <row r="144" spans="1:10" ht="12.75" outlineLevel="2">
      <c r="A144" s="4"/>
      <c r="B144" s="4" t="s">
        <v>310</v>
      </c>
      <c r="C144" s="4"/>
      <c r="D144" s="69"/>
      <c r="E144" s="69"/>
      <c r="F144" s="146">
        <f>SUM(F142-F143)</f>
        <v>44.5</v>
      </c>
      <c r="G144" s="146">
        <f>SUM(G142-G143)</f>
        <v>-267</v>
      </c>
      <c r="H144" s="146">
        <f>SUM(H142-H143)</f>
        <v>-35</v>
      </c>
      <c r="I144" s="146">
        <f>SUM(I142-I143)</f>
        <v>1</v>
      </c>
      <c r="J144" s="146"/>
    </row>
    <row r="145" spans="1:10" ht="12.75" outlineLevel="2">
      <c r="A145" s="4"/>
      <c r="B145" s="4"/>
      <c r="C145" s="4"/>
      <c r="D145" s="69"/>
      <c r="E145" s="69"/>
      <c r="F145" s="146"/>
      <c r="G145" s="146"/>
      <c r="H145" s="177"/>
      <c r="I145" s="146"/>
      <c r="J145" s="146"/>
    </row>
    <row r="146" spans="1:10" ht="18" outlineLevel="2">
      <c r="A146" s="13" t="s">
        <v>896</v>
      </c>
      <c r="B146" s="13"/>
      <c r="C146" s="4"/>
      <c r="D146" s="69"/>
      <c r="E146" s="69"/>
      <c r="F146" s="146"/>
      <c r="G146" s="146"/>
      <c r="H146" s="177"/>
      <c r="I146" s="146"/>
      <c r="J146" s="146"/>
    </row>
    <row r="147" spans="1:10" ht="12.75" outlineLevel="2">
      <c r="A147" s="4"/>
      <c r="B147" s="432"/>
      <c r="C147" s="4"/>
      <c r="D147" s="69"/>
      <c r="E147" s="69"/>
      <c r="F147" s="231"/>
      <c r="G147" s="231"/>
      <c r="H147" s="177"/>
      <c r="I147" s="231"/>
      <c r="J147" s="146"/>
    </row>
    <row r="148" spans="1:10" ht="12.75" outlineLevel="2">
      <c r="A148" s="253" t="s">
        <v>54</v>
      </c>
      <c r="B148" s="432"/>
      <c r="C148" s="4"/>
      <c r="D148" s="69"/>
      <c r="E148" s="69"/>
      <c r="F148" s="231"/>
      <c r="G148" s="231"/>
      <c r="H148" s="177"/>
      <c r="I148" s="231"/>
      <c r="J148" s="146"/>
    </row>
    <row r="149" spans="1:10" ht="12.75" outlineLevel="2">
      <c r="A149" s="253"/>
      <c r="B149" s="434">
        <v>313220</v>
      </c>
      <c r="C149" s="136" t="s">
        <v>401</v>
      </c>
      <c r="D149" s="69"/>
      <c r="E149" s="69"/>
      <c r="F149" s="231"/>
      <c r="G149" s="231"/>
      <c r="H149" s="177"/>
      <c r="I149" s="231"/>
      <c r="J149" s="146"/>
    </row>
    <row r="150" spans="1:10" ht="12.75" outlineLevel="2">
      <c r="A150" s="485" t="s">
        <v>829</v>
      </c>
      <c r="B150" s="483">
        <v>1313220420</v>
      </c>
      <c r="C150" s="450" t="s">
        <v>835</v>
      </c>
      <c r="D150" s="69"/>
      <c r="E150" s="69"/>
      <c r="F150" s="231"/>
      <c r="G150" s="231"/>
      <c r="H150" s="177">
        <v>139</v>
      </c>
      <c r="I150" s="231">
        <v>130</v>
      </c>
      <c r="J150" s="146"/>
    </row>
    <row r="151" spans="1:10" ht="12.75" outlineLevel="2">
      <c r="A151" s="4">
        <v>920</v>
      </c>
      <c r="B151" s="432">
        <v>1313220920</v>
      </c>
      <c r="C151" s="4" t="s">
        <v>832</v>
      </c>
      <c r="D151" s="69"/>
      <c r="E151" s="69"/>
      <c r="F151" s="146"/>
      <c r="G151" s="146"/>
      <c r="H151" s="146">
        <v>79</v>
      </c>
      <c r="I151" s="146">
        <v>90</v>
      </c>
      <c r="J151" s="146"/>
    </row>
    <row r="152" spans="1:10" ht="12.75" outlineLevel="2">
      <c r="A152" s="4">
        <v>921</v>
      </c>
      <c r="B152" s="432">
        <v>1313220921</v>
      </c>
      <c r="C152" s="4" t="s">
        <v>834</v>
      </c>
      <c r="D152" s="69"/>
      <c r="E152" s="69"/>
      <c r="F152" s="146">
        <v>570</v>
      </c>
      <c r="G152" s="146"/>
      <c r="H152" s="146">
        <v>444</v>
      </c>
      <c r="I152" s="146">
        <v>530</v>
      </c>
      <c r="J152" s="146"/>
    </row>
    <row r="153" spans="1:10" ht="12.75" outlineLevel="2">
      <c r="A153" s="4">
        <v>922</v>
      </c>
      <c r="B153" s="432">
        <v>1313220922</v>
      </c>
      <c r="C153" s="4" t="s">
        <v>833</v>
      </c>
      <c r="D153" s="69"/>
      <c r="E153" s="69"/>
      <c r="F153" s="146"/>
      <c r="G153" s="146"/>
      <c r="H153" s="146">
        <v>108</v>
      </c>
      <c r="I153" s="146">
        <v>120</v>
      </c>
      <c r="J153" s="146"/>
    </row>
    <row r="154" spans="1:10" ht="12.75" outlineLevel="2">
      <c r="A154" s="4">
        <v>923</v>
      </c>
      <c r="B154" s="432">
        <v>1313220923</v>
      </c>
      <c r="C154" s="4" t="s">
        <v>799</v>
      </c>
      <c r="D154" s="69"/>
      <c r="E154" s="69"/>
      <c r="F154" s="146">
        <v>2.5</v>
      </c>
      <c r="G154" s="146"/>
      <c r="H154" s="177">
        <v>2</v>
      </c>
      <c r="I154" s="146">
        <v>3</v>
      </c>
      <c r="J154" s="146"/>
    </row>
    <row r="155" spans="1:10" ht="12.75" outlineLevel="2">
      <c r="A155" s="138" t="s">
        <v>13</v>
      </c>
      <c r="B155" s="432"/>
      <c r="C155" s="4"/>
      <c r="D155" s="69"/>
      <c r="E155" s="69"/>
      <c r="F155" s="146"/>
      <c r="G155" s="146"/>
      <c r="H155" s="177"/>
      <c r="I155" s="146"/>
      <c r="J155" s="146"/>
    </row>
    <row r="156" spans="1:10" s="309" customFormat="1" ht="12.75" outlineLevel="2">
      <c r="A156" s="306"/>
      <c r="B156" s="306"/>
      <c r="C156" s="136" t="s">
        <v>401</v>
      </c>
      <c r="D156" s="314">
        <v>1</v>
      </c>
      <c r="E156" s="314">
        <v>1</v>
      </c>
      <c r="F156" s="307"/>
      <c r="G156" s="307"/>
      <c r="H156" s="308"/>
      <c r="I156" s="307"/>
      <c r="J156" s="307"/>
    </row>
    <row r="157" spans="1:10" ht="12.75" outlineLevel="2">
      <c r="A157" s="4">
        <v>110</v>
      </c>
      <c r="B157" s="432">
        <v>1813220110</v>
      </c>
      <c r="C157" s="4" t="s">
        <v>57</v>
      </c>
      <c r="D157" s="69"/>
      <c r="E157" s="69"/>
      <c r="F157" s="404">
        <v>102</v>
      </c>
      <c r="G157" s="413">
        <v>135</v>
      </c>
      <c r="H157" s="177">
        <v>107</v>
      </c>
      <c r="I157" s="404">
        <v>133</v>
      </c>
      <c r="J157" s="146"/>
    </row>
    <row r="158" spans="1:10" ht="12.75" outlineLevel="2">
      <c r="A158" s="4">
        <v>120</v>
      </c>
      <c r="B158" s="432">
        <v>1813220120</v>
      </c>
      <c r="C158" s="4" t="s">
        <v>4</v>
      </c>
      <c r="D158" s="69"/>
      <c r="E158" s="69"/>
      <c r="F158" s="404"/>
      <c r="G158" s="413">
        <v>5</v>
      </c>
      <c r="H158" s="177"/>
      <c r="I158" s="404"/>
      <c r="J158" s="146"/>
    </row>
    <row r="159" spans="1:11" ht="12.75" outlineLevel="2">
      <c r="A159" s="4">
        <v>431</v>
      </c>
      <c r="B159" s="432">
        <v>1813220431</v>
      </c>
      <c r="C159" s="4" t="s">
        <v>734</v>
      </c>
      <c r="D159" s="69"/>
      <c r="E159" s="69"/>
      <c r="F159" s="424">
        <v>120</v>
      </c>
      <c r="G159" s="413"/>
      <c r="H159" s="177">
        <v>67</v>
      </c>
      <c r="I159" s="424">
        <v>80</v>
      </c>
      <c r="J159" s="146"/>
      <c r="K159" s="144"/>
    </row>
    <row r="160" spans="1:11" ht="12.75" outlineLevel="2">
      <c r="A160" s="4">
        <v>432</v>
      </c>
      <c r="B160" s="432">
        <v>1813220432</v>
      </c>
      <c r="C160" s="4" t="s">
        <v>735</v>
      </c>
      <c r="D160" s="69"/>
      <c r="E160" s="69"/>
      <c r="F160" s="424">
        <v>50</v>
      </c>
      <c r="G160" s="413"/>
      <c r="H160" s="177">
        <v>110</v>
      </c>
      <c r="I160" s="424">
        <v>50</v>
      </c>
      <c r="J160" s="146"/>
      <c r="K160" s="144"/>
    </row>
    <row r="161" spans="1:11" ht="12.75" outlineLevel="2">
      <c r="A161" s="4">
        <v>780</v>
      </c>
      <c r="B161" s="432">
        <v>1813220780</v>
      </c>
      <c r="C161" s="4" t="s">
        <v>794</v>
      </c>
      <c r="D161" s="69"/>
      <c r="E161" s="69"/>
      <c r="F161" s="424">
        <v>5</v>
      </c>
      <c r="G161" s="413"/>
      <c r="H161" s="177">
        <v>5</v>
      </c>
      <c r="I161" s="424">
        <v>5</v>
      </c>
      <c r="J161" s="146"/>
      <c r="K161" s="144"/>
    </row>
    <row r="162" spans="1:10" ht="12.75" outlineLevel="2">
      <c r="A162" s="4">
        <v>810</v>
      </c>
      <c r="B162" s="432">
        <v>1813220810</v>
      </c>
      <c r="C162" s="4" t="s">
        <v>837</v>
      </c>
      <c r="D162" s="69"/>
      <c r="E162" s="69"/>
      <c r="F162" s="146">
        <v>88</v>
      </c>
      <c r="G162" s="146">
        <v>54</v>
      </c>
      <c r="H162" s="177">
        <v>159</v>
      </c>
      <c r="I162" s="146">
        <v>170</v>
      </c>
      <c r="J162" s="146"/>
    </row>
    <row r="163" spans="1:10" ht="12.75" outlineLevel="2">
      <c r="A163" s="68">
        <v>811</v>
      </c>
      <c r="B163" s="432">
        <v>1813220811</v>
      </c>
      <c r="C163" s="4" t="s">
        <v>838</v>
      </c>
      <c r="D163" s="69"/>
      <c r="E163" s="69"/>
      <c r="F163" s="146"/>
      <c r="G163" s="146"/>
      <c r="H163" s="177">
        <v>187</v>
      </c>
      <c r="I163" s="146">
        <v>210</v>
      </c>
      <c r="J163" s="338"/>
    </row>
    <row r="164" spans="1:10" ht="12.75" outlineLevel="2">
      <c r="A164" s="68"/>
      <c r="B164" s="432"/>
      <c r="C164" s="4"/>
      <c r="D164" s="69"/>
      <c r="E164" s="69"/>
      <c r="F164" s="146"/>
      <c r="G164" s="146"/>
      <c r="H164" s="177"/>
      <c r="I164" s="146"/>
      <c r="J164" s="338"/>
    </row>
    <row r="165" spans="1:10" ht="12.75" outlineLevel="2">
      <c r="A165" s="68"/>
      <c r="B165" s="4" t="s">
        <v>14</v>
      </c>
      <c r="C165" s="4"/>
      <c r="D165" s="69"/>
      <c r="E165" s="69"/>
      <c r="F165" s="250">
        <f>SUM(F150:F154)</f>
        <v>572.5</v>
      </c>
      <c r="G165" s="250">
        <f>SUM(G150:G154)</f>
        <v>0</v>
      </c>
      <c r="H165" s="250">
        <f>SUM(H150:H154)</f>
        <v>772</v>
      </c>
      <c r="I165" s="250">
        <f>SUM(I150:I154)</f>
        <v>873</v>
      </c>
      <c r="J165" s="338"/>
    </row>
    <row r="166" spans="1:10" ht="12.75" outlineLevel="2">
      <c r="A166" s="68"/>
      <c r="B166" s="4" t="s">
        <v>15</v>
      </c>
      <c r="C166" s="4"/>
      <c r="D166" s="69"/>
      <c r="E166" s="69"/>
      <c r="F166" s="250">
        <f>SUM(F157:F164)</f>
        <v>365</v>
      </c>
      <c r="G166" s="250">
        <f>SUM(G157:G164)</f>
        <v>194</v>
      </c>
      <c r="H166" s="250">
        <f>SUM(H157:H164)</f>
        <v>635</v>
      </c>
      <c r="I166" s="250">
        <f>SUM(I157:I164)</f>
        <v>648</v>
      </c>
      <c r="J166" s="338"/>
    </row>
    <row r="167" spans="1:10" ht="12.75" outlineLevel="2">
      <c r="A167" s="68"/>
      <c r="B167" s="4" t="s">
        <v>310</v>
      </c>
      <c r="C167" s="4"/>
      <c r="D167" s="69"/>
      <c r="E167" s="69"/>
      <c r="F167" s="146">
        <f>SUM(F165-F166)</f>
        <v>207.5</v>
      </c>
      <c r="G167" s="146">
        <f>SUM(G165-G166)</f>
        <v>-194</v>
      </c>
      <c r="H167" s="146">
        <f>SUM(H165-H166)</f>
        <v>137</v>
      </c>
      <c r="I167" s="146">
        <f>SUM(I165-I166)</f>
        <v>225</v>
      </c>
      <c r="J167" s="338"/>
    </row>
    <row r="168" spans="1:10" ht="12.75" outlineLevel="2">
      <c r="A168" s="68"/>
      <c r="B168" s="451"/>
      <c r="C168" s="68"/>
      <c r="D168" s="319"/>
      <c r="E168" s="319"/>
      <c r="F168" s="338"/>
      <c r="G168" s="338"/>
      <c r="H168" s="338"/>
      <c r="I168" s="338"/>
      <c r="J168" s="338"/>
    </row>
    <row r="169" spans="1:10" ht="12.75" outlineLevel="2">
      <c r="A169" s="68"/>
      <c r="B169" s="68"/>
      <c r="C169" s="68"/>
      <c r="D169" s="319"/>
      <c r="E169" s="319"/>
      <c r="F169" s="338"/>
      <c r="G169" s="338"/>
      <c r="H169" s="338"/>
      <c r="I169" s="338"/>
      <c r="J169" s="338"/>
    </row>
    <row r="170" spans="1:10" ht="27.75">
      <c r="A170" s="523" t="s">
        <v>26</v>
      </c>
      <c r="B170" s="523"/>
      <c r="C170" s="523"/>
      <c r="D170" s="523"/>
      <c r="E170" s="523"/>
      <c r="F170" s="523"/>
      <c r="G170" s="523"/>
      <c r="H170" s="523"/>
      <c r="I170" s="523"/>
      <c r="J170" s="1"/>
    </row>
    <row r="171" spans="1:10" ht="27.75">
      <c r="A171" s="521" t="s">
        <v>820</v>
      </c>
      <c r="B171" s="521"/>
      <c r="C171" s="521"/>
      <c r="D171" s="521"/>
      <c r="E171" s="521"/>
      <c r="F171" s="521"/>
      <c r="G171" s="521"/>
      <c r="H171" s="521"/>
      <c r="I171" s="521"/>
      <c r="J171" s="1"/>
    </row>
    <row r="172" spans="1:10" ht="20.25">
      <c r="A172" s="522" t="s">
        <v>71</v>
      </c>
      <c r="B172" s="522"/>
      <c r="C172" s="522"/>
      <c r="D172" s="522"/>
      <c r="E172" s="522"/>
      <c r="F172" s="522"/>
      <c r="G172" s="522"/>
      <c r="H172" s="522"/>
      <c r="I172" s="522"/>
      <c r="J172" s="17"/>
    </row>
    <row r="173" spans="1:10" ht="20.25">
      <c r="A173" s="522" t="s">
        <v>141</v>
      </c>
      <c r="B173" s="522"/>
      <c r="C173" s="522"/>
      <c r="D173" s="522"/>
      <c r="E173" s="522"/>
      <c r="F173" s="522"/>
      <c r="G173" s="522"/>
      <c r="H173" s="522"/>
      <c r="I173" s="522"/>
      <c r="J173" s="17"/>
    </row>
    <row r="174" spans="1:10" ht="20.25">
      <c r="A174" s="530" t="s">
        <v>306</v>
      </c>
      <c r="B174" s="530"/>
      <c r="C174" s="530"/>
      <c r="D174" s="530"/>
      <c r="E174" s="530"/>
      <c r="F174" s="530"/>
      <c r="G174" s="530"/>
      <c r="H174" s="530"/>
      <c r="I174" s="530"/>
      <c r="J174" s="17"/>
    </row>
    <row r="175" spans="1:10" s="37" customFormat="1" ht="13.5" thickBot="1">
      <c r="A175" s="42">
        <v>1</v>
      </c>
      <c r="B175" s="43">
        <v>2</v>
      </c>
      <c r="C175" s="43">
        <v>3</v>
      </c>
      <c r="D175" s="525" t="s">
        <v>392</v>
      </c>
      <c r="E175" s="532"/>
      <c r="F175" s="363" t="s">
        <v>325</v>
      </c>
      <c r="G175" s="230">
        <v>5</v>
      </c>
      <c r="H175" s="229" t="s">
        <v>393</v>
      </c>
      <c r="I175" s="363" t="s">
        <v>325</v>
      </c>
      <c r="J175" s="240" t="s">
        <v>416</v>
      </c>
    </row>
    <row r="176" spans="1:10" s="37" customFormat="1" ht="13.5" customHeight="1" thickTop="1">
      <c r="A176" s="35" t="s">
        <v>0</v>
      </c>
      <c r="B176" s="36"/>
      <c r="C176" s="36"/>
      <c r="D176" s="527" t="s">
        <v>297</v>
      </c>
      <c r="E176" s="533"/>
      <c r="F176" s="243"/>
      <c r="G176" s="242" t="s">
        <v>305</v>
      </c>
      <c r="H176" s="535" t="s">
        <v>814</v>
      </c>
      <c r="I176" s="243" t="s">
        <v>309</v>
      </c>
      <c r="J176" s="362" t="s">
        <v>309</v>
      </c>
    </row>
    <row r="177" spans="1:10" s="37" customFormat="1" ht="13.5" thickBot="1">
      <c r="A177" s="38" t="s">
        <v>1</v>
      </c>
      <c r="B177" s="39" t="s">
        <v>51</v>
      </c>
      <c r="C177" s="39" t="s">
        <v>2</v>
      </c>
      <c r="D177" s="529"/>
      <c r="E177" s="534"/>
      <c r="F177" s="365" t="s">
        <v>376</v>
      </c>
      <c r="G177" s="242"/>
      <c r="H177" s="536"/>
      <c r="I177" s="365" t="s">
        <v>376</v>
      </c>
      <c r="J177" s="368" t="s">
        <v>376</v>
      </c>
    </row>
    <row r="178" spans="1:10" s="37" customFormat="1" ht="26.25" thickBot="1">
      <c r="A178" s="40"/>
      <c r="B178" s="41"/>
      <c r="C178" s="41"/>
      <c r="D178" s="41" t="s">
        <v>771</v>
      </c>
      <c r="E178" s="379" t="s">
        <v>813</v>
      </c>
      <c r="F178" s="379" t="s">
        <v>771</v>
      </c>
      <c r="G178" s="245" t="s">
        <v>429</v>
      </c>
      <c r="H178" s="537"/>
      <c r="I178" s="379" t="s">
        <v>813</v>
      </c>
      <c r="J178" s="370" t="s">
        <v>417</v>
      </c>
    </row>
    <row r="179" spans="1:10" s="37" customFormat="1" ht="18.75" thickTop="1">
      <c r="A179" s="13" t="s">
        <v>897</v>
      </c>
      <c r="B179" s="39"/>
      <c r="C179" s="39"/>
      <c r="D179" s="39"/>
      <c r="E179" s="452"/>
      <c r="F179" s="453"/>
      <c r="G179" s="454"/>
      <c r="H179" s="455"/>
      <c r="I179" s="453"/>
      <c r="J179" s="456"/>
    </row>
    <row r="180" spans="1:10" s="37" customFormat="1" ht="12.75">
      <c r="A180" s="253" t="s">
        <v>54</v>
      </c>
      <c r="B180" s="432"/>
      <c r="C180" s="4"/>
      <c r="D180" s="69"/>
      <c r="E180" s="69"/>
      <c r="F180" s="231"/>
      <c r="G180" s="231"/>
      <c r="H180" s="177"/>
      <c r="I180" s="231"/>
      <c r="J180" s="456"/>
    </row>
    <row r="181" spans="1:10" s="37" customFormat="1" ht="12.75">
      <c r="A181" s="470"/>
      <c r="B181" s="434">
        <v>313240</v>
      </c>
      <c r="C181" s="136" t="s">
        <v>402</v>
      </c>
      <c r="D181" s="69"/>
      <c r="E181" s="69"/>
      <c r="F181" s="231"/>
      <c r="G181" s="231"/>
      <c r="H181" s="146"/>
      <c r="I181" s="231"/>
      <c r="J181" s="456"/>
    </row>
    <row r="182" spans="1:10" s="37" customFormat="1" ht="12.75">
      <c r="A182" s="484" t="s">
        <v>829</v>
      </c>
      <c r="B182" s="483">
        <v>1313240420</v>
      </c>
      <c r="C182" s="450" t="s">
        <v>841</v>
      </c>
      <c r="D182" s="69"/>
      <c r="E182" s="69"/>
      <c r="F182" s="231"/>
      <c r="G182" s="231"/>
      <c r="H182" s="146">
        <v>131</v>
      </c>
      <c r="I182" s="231">
        <v>140</v>
      </c>
      <c r="J182" s="456"/>
    </row>
    <row r="183" spans="1:10" s="37" customFormat="1" ht="12.75">
      <c r="A183" s="4">
        <v>920</v>
      </c>
      <c r="B183" s="432">
        <v>1313240920</v>
      </c>
      <c r="C183" s="4" t="s">
        <v>782</v>
      </c>
      <c r="D183" s="69"/>
      <c r="E183" s="69"/>
      <c r="F183" s="146"/>
      <c r="G183" s="146"/>
      <c r="H183" s="146">
        <v>88</v>
      </c>
      <c r="I183" s="146">
        <v>100</v>
      </c>
      <c r="J183" s="456"/>
    </row>
    <row r="184" spans="1:10" s="37" customFormat="1" ht="12.75">
      <c r="A184" s="4">
        <v>921</v>
      </c>
      <c r="B184" s="432">
        <v>1313240921</v>
      </c>
      <c r="C184" s="4" t="s">
        <v>806</v>
      </c>
      <c r="D184" s="69"/>
      <c r="E184" s="69"/>
      <c r="F184" s="146">
        <v>550</v>
      </c>
      <c r="G184" s="146"/>
      <c r="H184" s="146">
        <v>428</v>
      </c>
      <c r="I184" s="146">
        <v>550</v>
      </c>
      <c r="J184" s="456"/>
    </row>
    <row r="185" spans="1:10" s="37" customFormat="1" ht="12.75">
      <c r="A185" s="4">
        <v>922</v>
      </c>
      <c r="B185" s="432">
        <v>1313240922</v>
      </c>
      <c r="C185" s="4" t="s">
        <v>783</v>
      </c>
      <c r="D185" s="69"/>
      <c r="E185" s="69"/>
      <c r="F185" s="146"/>
      <c r="G185" s="146"/>
      <c r="H185" s="146">
        <v>121</v>
      </c>
      <c r="I185" s="146">
        <v>130</v>
      </c>
      <c r="J185" s="456"/>
    </row>
    <row r="186" spans="1:10" s="37" customFormat="1" ht="12.75">
      <c r="A186" s="4">
        <v>923</v>
      </c>
      <c r="B186" s="432">
        <v>131340923</v>
      </c>
      <c r="C186" s="4" t="s">
        <v>799</v>
      </c>
      <c r="D186" s="69"/>
      <c r="E186" s="69"/>
      <c r="F186" s="146">
        <v>2.5</v>
      </c>
      <c r="G186" s="146"/>
      <c r="H186" s="146">
        <v>2</v>
      </c>
      <c r="I186" s="146">
        <v>3</v>
      </c>
      <c r="J186" s="456"/>
    </row>
    <row r="187" spans="1:10" s="37" customFormat="1" ht="12.75">
      <c r="A187" s="138" t="s">
        <v>13</v>
      </c>
      <c r="B187" s="457"/>
      <c r="C187" s="457"/>
      <c r="D187" s="457"/>
      <c r="E187" s="458"/>
      <c r="F187" s="458"/>
      <c r="G187" s="459"/>
      <c r="H187" s="460"/>
      <c r="I187" s="458"/>
      <c r="J187" s="456"/>
    </row>
    <row r="188" spans="1:10" s="309" customFormat="1" ht="12.75" outlineLevel="2">
      <c r="A188" s="306"/>
      <c r="B188" s="306"/>
      <c r="C188" s="320" t="s">
        <v>402</v>
      </c>
      <c r="D188" s="314">
        <v>6.5</v>
      </c>
      <c r="E188" s="314">
        <v>5.5</v>
      </c>
      <c r="F188" s="307"/>
      <c r="G188" s="307"/>
      <c r="H188" s="307"/>
      <c r="I188" s="307"/>
      <c r="J188" s="462"/>
    </row>
    <row r="189" spans="1:10" ht="12.75" outlineLevel="2">
      <c r="A189" s="4">
        <v>110</v>
      </c>
      <c r="B189" s="432">
        <v>1813240110</v>
      </c>
      <c r="C189" s="4" t="s">
        <v>57</v>
      </c>
      <c r="D189" s="69"/>
      <c r="E189" s="69"/>
      <c r="F189" s="404">
        <v>657</v>
      </c>
      <c r="G189" s="413">
        <v>410</v>
      </c>
      <c r="H189" s="146">
        <v>618</v>
      </c>
      <c r="I189" s="404">
        <v>592</v>
      </c>
      <c r="J189" s="463"/>
    </row>
    <row r="190" spans="1:11" ht="12.75" outlineLevel="2">
      <c r="A190" s="4">
        <v>320</v>
      </c>
      <c r="B190" s="432">
        <v>1813240320</v>
      </c>
      <c r="C190" s="4" t="s">
        <v>504</v>
      </c>
      <c r="D190" s="69"/>
      <c r="E190" s="69"/>
      <c r="F190" s="404"/>
      <c r="G190" s="413"/>
      <c r="H190" s="146"/>
      <c r="I190" s="404"/>
      <c r="J190" s="463"/>
      <c r="K190" s="144"/>
    </row>
    <row r="191" spans="1:11" ht="12.75" outlineLevel="2">
      <c r="A191" s="4">
        <v>321</v>
      </c>
      <c r="B191" s="432">
        <v>1813240321</v>
      </c>
      <c r="C191" s="4" t="s">
        <v>39</v>
      </c>
      <c r="D191" s="69"/>
      <c r="E191" s="69"/>
      <c r="F191" s="404"/>
      <c r="G191" s="413"/>
      <c r="H191" s="146"/>
      <c r="I191" s="404"/>
      <c r="J191" s="463"/>
      <c r="K191" s="144"/>
    </row>
    <row r="192" spans="1:11" ht="12.75" outlineLevel="2">
      <c r="A192" s="4">
        <v>322</v>
      </c>
      <c r="B192" s="432">
        <v>1813240322</v>
      </c>
      <c r="C192" s="4" t="s">
        <v>39</v>
      </c>
      <c r="D192" s="69"/>
      <c r="E192" s="69"/>
      <c r="F192" s="404"/>
      <c r="G192" s="413"/>
      <c r="H192" s="146"/>
      <c r="I192" s="404"/>
      <c r="J192" s="463"/>
      <c r="K192" s="144"/>
    </row>
    <row r="193" spans="1:11" ht="12.75" outlineLevel="2">
      <c r="A193" s="4">
        <v>431</v>
      </c>
      <c r="B193" s="432">
        <v>1813240431</v>
      </c>
      <c r="C193" s="4" t="s">
        <v>683</v>
      </c>
      <c r="D193" s="69"/>
      <c r="E193" s="69"/>
      <c r="F193" s="424">
        <v>90</v>
      </c>
      <c r="G193" s="416"/>
      <c r="H193" s="416">
        <v>63</v>
      </c>
      <c r="I193" s="424">
        <v>90</v>
      </c>
      <c r="J193" s="463"/>
      <c r="K193" s="144"/>
    </row>
    <row r="194" spans="1:11" ht="12.75" outlineLevel="2">
      <c r="A194" s="4">
        <v>432</v>
      </c>
      <c r="B194" s="432">
        <v>1813240432</v>
      </c>
      <c r="C194" s="4" t="s">
        <v>684</v>
      </c>
      <c r="D194" s="69"/>
      <c r="E194" s="69"/>
      <c r="F194" s="424">
        <v>35</v>
      </c>
      <c r="G194" s="416"/>
      <c r="H194" s="416">
        <v>129</v>
      </c>
      <c r="I194" s="424">
        <v>50</v>
      </c>
      <c r="J194" s="463"/>
      <c r="K194" s="144"/>
    </row>
    <row r="195" spans="1:11" ht="12.75" outlineLevel="2">
      <c r="A195" s="4">
        <v>750</v>
      </c>
      <c r="B195" s="432">
        <v>1813240750</v>
      </c>
      <c r="C195" s="4" t="s">
        <v>754</v>
      </c>
      <c r="D195" s="69"/>
      <c r="E195" s="69"/>
      <c r="F195" s="424"/>
      <c r="G195" s="416"/>
      <c r="H195" s="416"/>
      <c r="I195" s="424"/>
      <c r="J195" s="463"/>
      <c r="K195" s="144"/>
    </row>
    <row r="196" spans="1:11" ht="12.75" outlineLevel="2">
      <c r="A196" s="4">
        <v>780</v>
      </c>
      <c r="B196" s="432">
        <v>1813240780</v>
      </c>
      <c r="C196" s="4" t="s">
        <v>791</v>
      </c>
      <c r="D196" s="69"/>
      <c r="E196" s="69"/>
      <c r="F196" s="424">
        <v>5</v>
      </c>
      <c r="G196" s="416"/>
      <c r="H196" s="416">
        <v>5</v>
      </c>
      <c r="I196" s="424">
        <v>5</v>
      </c>
      <c r="J196" s="463"/>
      <c r="K196" s="144"/>
    </row>
    <row r="197" spans="1:10" ht="12.75" outlineLevel="2">
      <c r="A197" s="4">
        <v>810</v>
      </c>
      <c r="B197" s="432">
        <v>1813240810</v>
      </c>
      <c r="C197" s="4" t="s">
        <v>843</v>
      </c>
      <c r="D197" s="69"/>
      <c r="E197" s="69"/>
      <c r="F197" s="69">
        <v>120</v>
      </c>
      <c r="G197" s="69">
        <v>102</v>
      </c>
      <c r="H197" s="146">
        <v>170</v>
      </c>
      <c r="I197" s="69">
        <v>190</v>
      </c>
      <c r="J197" s="463"/>
    </row>
    <row r="198" spans="1:10" ht="12.75" outlineLevel="2">
      <c r="A198" s="4">
        <v>811</v>
      </c>
      <c r="B198" s="432">
        <v>1813240811</v>
      </c>
      <c r="C198" s="4" t="s">
        <v>842</v>
      </c>
      <c r="D198" s="69"/>
      <c r="E198" s="69"/>
      <c r="F198" s="69"/>
      <c r="G198" s="69"/>
      <c r="H198" s="146">
        <v>208</v>
      </c>
      <c r="I198" s="69">
        <v>230</v>
      </c>
      <c r="J198" s="463"/>
    </row>
    <row r="199" spans="1:10" ht="12.75" outlineLevel="2">
      <c r="A199" s="4"/>
      <c r="B199" s="432"/>
      <c r="C199" s="4"/>
      <c r="D199" s="69"/>
      <c r="E199" s="69"/>
      <c r="F199" s="69"/>
      <c r="G199" s="69"/>
      <c r="H199" s="146"/>
      <c r="I199" s="69"/>
      <c r="J199" s="463"/>
    </row>
    <row r="200" spans="1:10" ht="12.75" outlineLevel="2">
      <c r="A200" s="4"/>
      <c r="B200" s="4" t="s">
        <v>14</v>
      </c>
      <c r="C200" s="4"/>
      <c r="D200" s="69"/>
      <c r="E200" s="69"/>
      <c r="F200" s="250">
        <f>SUM(F182:F186)</f>
        <v>552.5</v>
      </c>
      <c r="G200" s="250">
        <f>SUM(G182:G186)</f>
        <v>0</v>
      </c>
      <c r="H200" s="250">
        <f>SUM(H182:H186)</f>
        <v>770</v>
      </c>
      <c r="I200" s="250">
        <f>SUM(I182:I186)</f>
        <v>923</v>
      </c>
      <c r="J200" s="463"/>
    </row>
    <row r="201" spans="1:10" ht="12.75" outlineLevel="2">
      <c r="A201" s="4"/>
      <c r="B201" s="4" t="s">
        <v>15</v>
      </c>
      <c r="C201" s="4"/>
      <c r="D201" s="69"/>
      <c r="E201" s="69"/>
      <c r="F201" s="250">
        <f>SUM(F189:F199)</f>
        <v>907</v>
      </c>
      <c r="G201" s="250">
        <f>SUM(G189:G199)</f>
        <v>512</v>
      </c>
      <c r="H201" s="250">
        <f>SUM(H189:H199)</f>
        <v>1193</v>
      </c>
      <c r="I201" s="250">
        <f>SUM(I189:I199)</f>
        <v>1157</v>
      </c>
      <c r="J201" s="463"/>
    </row>
    <row r="202" spans="1:10" ht="12.75" outlineLevel="2">
      <c r="A202" s="4"/>
      <c r="B202" s="4" t="s">
        <v>310</v>
      </c>
      <c r="C202" s="4"/>
      <c r="D202" s="69"/>
      <c r="E202" s="69"/>
      <c r="F202" s="146">
        <f>SUM(F200-F201)</f>
        <v>-354.5</v>
      </c>
      <c r="G202" s="146">
        <f>SUM(G200-G201)</f>
        <v>-512</v>
      </c>
      <c r="H202" s="146">
        <f>SUM(H200-H201)</f>
        <v>-423</v>
      </c>
      <c r="I202" s="146">
        <f>SUM(I200-I201)</f>
        <v>-234</v>
      </c>
      <c r="J202" s="463"/>
    </row>
    <row r="203" spans="1:10" ht="12.75" outlineLevel="2">
      <c r="A203" s="4"/>
      <c r="B203" s="432"/>
      <c r="C203" s="4"/>
      <c r="D203" s="69"/>
      <c r="E203" s="69"/>
      <c r="F203" s="69"/>
      <c r="G203" s="69"/>
      <c r="H203" s="146"/>
      <c r="I203" s="69"/>
      <c r="J203" s="463"/>
    </row>
    <row r="204" spans="1:10" ht="18" outlineLevel="2">
      <c r="A204" s="471" t="s">
        <v>898</v>
      </c>
      <c r="B204" s="457"/>
      <c r="C204" s="4"/>
      <c r="D204" s="69"/>
      <c r="E204" s="69"/>
      <c r="F204" s="69"/>
      <c r="G204" s="69"/>
      <c r="H204" s="146"/>
      <c r="I204" s="69"/>
      <c r="J204" s="463"/>
    </row>
    <row r="205" spans="1:10" ht="12.75" outlineLevel="2">
      <c r="A205" s="470" t="s">
        <v>54</v>
      </c>
      <c r="B205" s="432"/>
      <c r="C205" s="4"/>
      <c r="D205" s="69"/>
      <c r="E205" s="69"/>
      <c r="F205" s="231"/>
      <c r="G205" s="231"/>
      <c r="H205" s="146"/>
      <c r="I205" s="231"/>
      <c r="J205" s="463"/>
    </row>
    <row r="206" spans="1:10" ht="12.75" outlineLevel="2">
      <c r="A206" s="470"/>
      <c r="B206" s="434">
        <v>313230</v>
      </c>
      <c r="C206" s="136" t="s">
        <v>476</v>
      </c>
      <c r="D206" s="69"/>
      <c r="E206" s="69"/>
      <c r="F206" s="231"/>
      <c r="G206" s="231"/>
      <c r="H206" s="146"/>
      <c r="I206" s="231"/>
      <c r="J206" s="463"/>
    </row>
    <row r="207" spans="1:10" ht="12.75" outlineLevel="2">
      <c r="A207" s="486" t="s">
        <v>829</v>
      </c>
      <c r="B207" s="483">
        <v>1313230420</v>
      </c>
      <c r="C207" s="450" t="s">
        <v>835</v>
      </c>
      <c r="D207" s="69"/>
      <c r="E207" s="69"/>
      <c r="F207" s="231"/>
      <c r="G207" s="231"/>
      <c r="H207" s="146">
        <v>106</v>
      </c>
      <c r="I207" s="231">
        <v>110</v>
      </c>
      <c r="J207" s="463"/>
    </row>
    <row r="208" spans="1:10" ht="12.75" outlineLevel="2">
      <c r="A208" s="4">
        <v>920</v>
      </c>
      <c r="B208" s="432">
        <v>1313230920</v>
      </c>
      <c r="C208" s="4" t="s">
        <v>832</v>
      </c>
      <c r="D208" s="69"/>
      <c r="E208" s="69"/>
      <c r="F208" s="146"/>
      <c r="G208" s="146"/>
      <c r="H208" s="146">
        <v>80</v>
      </c>
      <c r="I208" s="146">
        <v>95</v>
      </c>
      <c r="J208" s="463"/>
    </row>
    <row r="209" spans="1:10" ht="12.75" outlineLevel="2">
      <c r="A209" s="4">
        <v>921</v>
      </c>
      <c r="B209" s="432">
        <v>1313230921</v>
      </c>
      <c r="C209" s="4" t="s">
        <v>834</v>
      </c>
      <c r="D209" s="69"/>
      <c r="E209" s="69"/>
      <c r="F209" s="146">
        <v>570</v>
      </c>
      <c r="G209" s="146"/>
      <c r="H209" s="146">
        <v>444</v>
      </c>
      <c r="I209" s="146">
        <v>550</v>
      </c>
      <c r="J209" s="463"/>
    </row>
    <row r="210" spans="1:10" ht="12.75" outlineLevel="2">
      <c r="A210" s="4">
        <v>922</v>
      </c>
      <c r="B210" s="432">
        <v>1313230922</v>
      </c>
      <c r="C210" s="4" t="s">
        <v>833</v>
      </c>
      <c r="D210" s="69"/>
      <c r="E210" s="69"/>
      <c r="F210" s="146"/>
      <c r="G210" s="146"/>
      <c r="H210" s="146">
        <v>110</v>
      </c>
      <c r="I210" s="146">
        <v>130</v>
      </c>
      <c r="J210" s="463"/>
    </row>
    <row r="211" spans="1:10" ht="12.75" outlineLevel="2">
      <c r="A211" s="4">
        <v>923</v>
      </c>
      <c r="B211" s="432">
        <v>1313230923</v>
      </c>
      <c r="C211" s="4" t="s">
        <v>799</v>
      </c>
      <c r="D211" s="69"/>
      <c r="E211" s="69"/>
      <c r="F211" s="146">
        <v>2.5</v>
      </c>
      <c r="G211" s="146"/>
      <c r="H211" s="146">
        <v>2</v>
      </c>
      <c r="I211" s="146">
        <v>3</v>
      </c>
      <c r="J211" s="463"/>
    </row>
    <row r="212" spans="1:10" ht="12.75" outlineLevel="2">
      <c r="A212" s="138" t="s">
        <v>13</v>
      </c>
      <c r="B212" s="432"/>
      <c r="C212" s="4"/>
      <c r="D212" s="69"/>
      <c r="E212" s="69"/>
      <c r="F212" s="69"/>
      <c r="G212" s="69"/>
      <c r="H212" s="146"/>
      <c r="I212" s="69"/>
      <c r="J212" s="463"/>
    </row>
    <row r="213" spans="1:10" s="309" customFormat="1" ht="12.75" outlineLevel="2">
      <c r="A213" s="306"/>
      <c r="B213" s="306"/>
      <c r="C213" s="136" t="s">
        <v>430</v>
      </c>
      <c r="D213" s="314">
        <v>2</v>
      </c>
      <c r="E213" s="314">
        <v>3</v>
      </c>
      <c r="F213" s="307"/>
      <c r="G213" s="307"/>
      <c r="H213" s="307"/>
      <c r="I213" s="307"/>
      <c r="J213" s="464"/>
    </row>
    <row r="214" spans="1:10" ht="12.75" outlineLevel="2">
      <c r="A214" s="4">
        <v>110</v>
      </c>
      <c r="B214" s="432">
        <v>1813230110</v>
      </c>
      <c r="C214" s="4" t="s">
        <v>57</v>
      </c>
      <c r="D214" s="69"/>
      <c r="E214" s="69"/>
      <c r="F214" s="404">
        <v>203</v>
      </c>
      <c r="G214" s="413">
        <v>195</v>
      </c>
      <c r="H214" s="146">
        <v>301</v>
      </c>
      <c r="I214" s="404">
        <v>347</v>
      </c>
      <c r="J214" s="463"/>
    </row>
    <row r="215" spans="1:11" ht="12.75" outlineLevel="2">
      <c r="A215" s="4">
        <v>320</v>
      </c>
      <c r="B215" s="432">
        <v>1813230320</v>
      </c>
      <c r="C215" s="4" t="s">
        <v>505</v>
      </c>
      <c r="D215" s="69"/>
      <c r="E215" s="69"/>
      <c r="F215" s="404"/>
      <c r="G215" s="413"/>
      <c r="H215" s="146"/>
      <c r="I215" s="404"/>
      <c r="J215" s="463"/>
      <c r="K215" s="144"/>
    </row>
    <row r="216" spans="1:11" ht="12.75" outlineLevel="2">
      <c r="A216" s="4">
        <v>321</v>
      </c>
      <c r="B216" s="432">
        <v>1813230321</v>
      </c>
      <c r="C216" s="4" t="s">
        <v>39</v>
      </c>
      <c r="D216" s="69"/>
      <c r="E216" s="69"/>
      <c r="F216" s="404"/>
      <c r="G216" s="413"/>
      <c r="H216" s="146"/>
      <c r="I216" s="404"/>
      <c r="J216" s="463"/>
      <c r="K216" s="144"/>
    </row>
    <row r="217" spans="1:11" ht="12.75" outlineLevel="2">
      <c r="A217" s="4">
        <v>322</v>
      </c>
      <c r="B217" s="432">
        <v>1813230322</v>
      </c>
      <c r="C217" s="4" t="s">
        <v>39</v>
      </c>
      <c r="D217" s="69"/>
      <c r="E217" s="69"/>
      <c r="F217" s="404"/>
      <c r="G217" s="413"/>
      <c r="H217" s="146"/>
      <c r="I217" s="404"/>
      <c r="J217" s="463"/>
      <c r="K217" s="144"/>
    </row>
    <row r="218" spans="1:11" ht="12.75" outlineLevel="2">
      <c r="A218" s="4">
        <v>431</v>
      </c>
      <c r="B218" s="432">
        <v>1813230431</v>
      </c>
      <c r="C218" s="4" t="s">
        <v>835</v>
      </c>
      <c r="D218" s="69"/>
      <c r="E218" s="69"/>
      <c r="F218" s="424"/>
      <c r="G218" s="416"/>
      <c r="H218" s="416"/>
      <c r="I218" s="424">
        <v>80</v>
      </c>
      <c r="J218" s="463"/>
      <c r="K218" s="144"/>
    </row>
    <row r="219" spans="1:11" ht="12.75" outlineLevel="2">
      <c r="A219" s="4">
        <v>432</v>
      </c>
      <c r="B219" s="432">
        <v>1813230432</v>
      </c>
      <c r="C219" s="4" t="s">
        <v>682</v>
      </c>
      <c r="D219" s="69"/>
      <c r="E219" s="69"/>
      <c r="F219" s="424">
        <v>30</v>
      </c>
      <c r="G219" s="416"/>
      <c r="H219" s="416">
        <v>33</v>
      </c>
      <c r="I219" s="424">
        <v>30</v>
      </c>
      <c r="J219" s="463"/>
      <c r="K219" s="144"/>
    </row>
    <row r="220" spans="1:11" ht="12.75" outlineLevel="2">
      <c r="A220" s="4">
        <v>750</v>
      </c>
      <c r="B220" s="432">
        <v>1813230750</v>
      </c>
      <c r="C220" s="4" t="s">
        <v>613</v>
      </c>
      <c r="D220" s="69"/>
      <c r="E220" s="69"/>
      <c r="F220" s="69">
        <v>75</v>
      </c>
      <c r="G220" s="69">
        <v>70</v>
      </c>
      <c r="H220" s="146">
        <v>75</v>
      </c>
      <c r="I220" s="69"/>
      <c r="J220" s="463"/>
      <c r="K220" s="144"/>
    </row>
    <row r="221" spans="1:11" ht="12.75" outlineLevel="2">
      <c r="A221" s="4">
        <v>751</v>
      </c>
      <c r="B221" s="432">
        <v>1813230751</v>
      </c>
      <c r="C221" s="4" t="s">
        <v>753</v>
      </c>
      <c r="D221" s="69"/>
      <c r="E221" s="69"/>
      <c r="F221" s="69"/>
      <c r="G221" s="69"/>
      <c r="H221" s="146"/>
      <c r="I221" s="69"/>
      <c r="J221" s="463"/>
      <c r="K221" s="144"/>
    </row>
    <row r="222" spans="1:10" ht="12.75" outlineLevel="2">
      <c r="A222" s="4">
        <v>810</v>
      </c>
      <c r="B222" s="432">
        <v>1813230810</v>
      </c>
      <c r="C222" s="4" t="s">
        <v>839</v>
      </c>
      <c r="D222" s="69"/>
      <c r="E222" s="69"/>
      <c r="F222" s="69">
        <v>84</v>
      </c>
      <c r="G222" s="69">
        <v>70</v>
      </c>
      <c r="H222" s="146">
        <v>157</v>
      </c>
      <c r="I222" s="69">
        <v>180</v>
      </c>
      <c r="J222" s="463"/>
    </row>
    <row r="223" spans="1:10" ht="12.75" outlineLevel="2">
      <c r="A223" s="4">
        <v>811</v>
      </c>
      <c r="B223" s="432">
        <v>1813230811</v>
      </c>
      <c r="C223" s="4" t="s">
        <v>840</v>
      </c>
      <c r="D223" s="69"/>
      <c r="E223" s="69"/>
      <c r="F223" s="69"/>
      <c r="G223" s="69"/>
      <c r="H223" s="146">
        <v>189</v>
      </c>
      <c r="I223" s="69">
        <v>225</v>
      </c>
      <c r="J223" s="463"/>
    </row>
    <row r="224" spans="1:10" ht="12.75" outlineLevel="2">
      <c r="A224" s="4"/>
      <c r="B224" s="432"/>
      <c r="C224" s="4"/>
      <c r="D224" s="69"/>
      <c r="E224" s="69"/>
      <c r="F224" s="69"/>
      <c r="G224" s="69"/>
      <c r="H224" s="146"/>
      <c r="I224" s="69"/>
      <c r="J224" s="463"/>
    </row>
    <row r="225" spans="1:10" ht="12.75" outlineLevel="2">
      <c r="A225" s="4"/>
      <c r="B225" s="4" t="s">
        <v>14</v>
      </c>
      <c r="C225" s="4"/>
      <c r="D225" s="69"/>
      <c r="E225" s="69"/>
      <c r="F225" s="250">
        <f>SUM(F207:F211)</f>
        <v>572.5</v>
      </c>
      <c r="G225" s="250">
        <f>SUM(G207:G211)</f>
        <v>0</v>
      </c>
      <c r="H225" s="250">
        <f>SUM(H207:H211)</f>
        <v>742</v>
      </c>
      <c r="I225" s="250">
        <f>SUM(I207:I211)</f>
        <v>888</v>
      </c>
      <c r="J225" s="463"/>
    </row>
    <row r="226" spans="1:10" ht="12.75" outlineLevel="2">
      <c r="A226" s="4"/>
      <c r="B226" s="4" t="s">
        <v>15</v>
      </c>
      <c r="C226" s="4"/>
      <c r="D226" s="69"/>
      <c r="E226" s="69"/>
      <c r="F226" s="250">
        <f>SUM(F214:F224)</f>
        <v>392</v>
      </c>
      <c r="G226" s="250">
        <f>SUM(G214:G224)</f>
        <v>335</v>
      </c>
      <c r="H226" s="250">
        <f>SUM(H214:H224)</f>
        <v>755</v>
      </c>
      <c r="I226" s="250">
        <f>SUM(I214:I224)</f>
        <v>862</v>
      </c>
      <c r="J226" s="463"/>
    </row>
    <row r="227" spans="1:10" ht="12.75" outlineLevel="2">
      <c r="A227" s="4"/>
      <c r="B227" s="4" t="s">
        <v>310</v>
      </c>
      <c r="C227" s="4"/>
      <c r="D227" s="69"/>
      <c r="E227" s="69"/>
      <c r="F227" s="146">
        <f>SUM(F225-F226)</f>
        <v>180.5</v>
      </c>
      <c r="G227" s="146">
        <f>SUM(G225-G226)</f>
        <v>-335</v>
      </c>
      <c r="H227" s="146">
        <f>SUM(H225-H226)</f>
        <v>-13</v>
      </c>
      <c r="I227" s="146">
        <f>SUM(I225-I226)</f>
        <v>26</v>
      </c>
      <c r="J227" s="463"/>
    </row>
    <row r="228" spans="1:10" ht="12.75" outlineLevel="2">
      <c r="A228" s="4"/>
      <c r="B228" s="432"/>
      <c r="C228" s="4"/>
      <c r="D228" s="69"/>
      <c r="E228" s="69"/>
      <c r="F228" s="69"/>
      <c r="G228" s="69"/>
      <c r="H228" s="146"/>
      <c r="I228" s="69"/>
      <c r="J228" s="463"/>
    </row>
    <row r="229" spans="1:10" ht="18" outlineLevel="2">
      <c r="A229" s="471" t="s">
        <v>899</v>
      </c>
      <c r="B229" s="457"/>
      <c r="C229" s="4"/>
      <c r="D229" s="69"/>
      <c r="E229" s="69"/>
      <c r="F229" s="69"/>
      <c r="G229" s="69"/>
      <c r="H229" s="146"/>
      <c r="I229" s="69"/>
      <c r="J229" s="463"/>
    </row>
    <row r="230" spans="1:10" ht="12.75" outlineLevel="2">
      <c r="A230" s="470" t="s">
        <v>54</v>
      </c>
      <c r="B230" s="432"/>
      <c r="C230" s="4"/>
      <c r="D230" s="69"/>
      <c r="E230" s="69"/>
      <c r="F230" s="231"/>
      <c r="G230" s="231"/>
      <c r="H230" s="146"/>
      <c r="I230" s="231"/>
      <c r="J230" s="463"/>
    </row>
    <row r="231" spans="1:10" ht="12.75" outlineLevel="2">
      <c r="A231" s="470"/>
      <c r="B231" s="434">
        <v>313250</v>
      </c>
      <c r="C231" s="136" t="s">
        <v>672</v>
      </c>
      <c r="D231" s="69"/>
      <c r="E231" s="69"/>
      <c r="F231" s="231"/>
      <c r="G231" s="231"/>
      <c r="H231" s="146"/>
      <c r="I231" s="231"/>
      <c r="J231" s="463"/>
    </row>
    <row r="232" spans="1:10" ht="12.75" outlineLevel="2">
      <c r="A232" s="484" t="s">
        <v>829</v>
      </c>
      <c r="B232" s="483">
        <v>1313250420</v>
      </c>
      <c r="C232" s="450" t="s">
        <v>841</v>
      </c>
      <c r="D232" s="69"/>
      <c r="E232" s="69"/>
      <c r="F232" s="231"/>
      <c r="G232" s="231"/>
      <c r="H232" s="146">
        <v>97</v>
      </c>
      <c r="I232" s="231">
        <v>160</v>
      </c>
      <c r="J232" s="463"/>
    </row>
    <row r="233" spans="1:10" ht="12.75" outlineLevel="2">
      <c r="A233" s="4">
        <v>920</v>
      </c>
      <c r="B233" s="432">
        <v>1313250920</v>
      </c>
      <c r="C233" s="4" t="s">
        <v>832</v>
      </c>
      <c r="D233" s="69"/>
      <c r="E233" s="69"/>
      <c r="F233" s="146"/>
      <c r="G233" s="146"/>
      <c r="H233" s="146">
        <v>119</v>
      </c>
      <c r="I233" s="146">
        <v>140</v>
      </c>
      <c r="J233" s="463"/>
    </row>
    <row r="234" spans="1:10" ht="12.75" outlineLevel="2">
      <c r="A234" s="4">
        <v>921</v>
      </c>
      <c r="B234" s="432">
        <v>1313250921</v>
      </c>
      <c r="C234" s="4" t="s">
        <v>834</v>
      </c>
      <c r="D234" s="69"/>
      <c r="E234" s="69"/>
      <c r="F234" s="146">
        <v>800</v>
      </c>
      <c r="G234" s="146"/>
      <c r="H234" s="146">
        <v>661</v>
      </c>
      <c r="I234" s="146">
        <v>780</v>
      </c>
      <c r="J234" s="463"/>
    </row>
    <row r="235" spans="1:10" ht="12.75" outlineLevel="2">
      <c r="A235" s="4">
        <v>922</v>
      </c>
      <c r="B235" s="432">
        <v>1313250922</v>
      </c>
      <c r="C235" s="4" t="s">
        <v>833</v>
      </c>
      <c r="D235" s="69"/>
      <c r="E235" s="69"/>
      <c r="F235" s="146"/>
      <c r="G235" s="146"/>
      <c r="H235" s="146">
        <v>163</v>
      </c>
      <c r="I235" s="146">
        <v>190</v>
      </c>
      <c r="J235" s="463"/>
    </row>
    <row r="236" spans="1:10" ht="12.75" outlineLevel="2">
      <c r="A236" s="4">
        <v>923</v>
      </c>
      <c r="B236" s="432">
        <v>1313250923</v>
      </c>
      <c r="C236" s="4" t="s">
        <v>799</v>
      </c>
      <c r="D236" s="69"/>
      <c r="E236" s="69"/>
      <c r="F236" s="146">
        <v>3</v>
      </c>
      <c r="G236" s="146"/>
      <c r="H236" s="146">
        <v>2</v>
      </c>
      <c r="I236" s="146">
        <v>3</v>
      </c>
      <c r="J236" s="463"/>
    </row>
    <row r="237" spans="1:10" ht="12.75" outlineLevel="2">
      <c r="A237" s="4">
        <v>925</v>
      </c>
      <c r="B237" s="432">
        <v>1313200925</v>
      </c>
      <c r="C237" s="4" t="s">
        <v>528</v>
      </c>
      <c r="D237" s="69"/>
      <c r="E237" s="69"/>
      <c r="F237" s="381">
        <v>50</v>
      </c>
      <c r="G237" s="381"/>
      <c r="H237" s="177">
        <v>44</v>
      </c>
      <c r="I237" s="381">
        <v>60</v>
      </c>
      <c r="J237" s="463"/>
    </row>
    <row r="238" spans="1:10" ht="12.75" outlineLevel="2">
      <c r="A238" s="138" t="s">
        <v>13</v>
      </c>
      <c r="B238" s="432"/>
      <c r="C238" s="4"/>
      <c r="D238" s="69"/>
      <c r="E238" s="69"/>
      <c r="F238" s="69"/>
      <c r="G238" s="69"/>
      <c r="H238" s="146"/>
      <c r="I238" s="69"/>
      <c r="J238" s="463"/>
    </row>
    <row r="239" spans="1:10" s="309" customFormat="1" ht="12.75" outlineLevel="2">
      <c r="A239" s="306"/>
      <c r="B239" s="306"/>
      <c r="C239" s="320" t="s">
        <v>403</v>
      </c>
      <c r="D239" s="314">
        <v>4</v>
      </c>
      <c r="E239" s="314">
        <v>5</v>
      </c>
      <c r="F239" s="307"/>
      <c r="G239" s="307"/>
      <c r="H239" s="307"/>
      <c r="I239" s="307"/>
      <c r="J239" s="464"/>
    </row>
    <row r="240" spans="1:10" ht="12.75" outlineLevel="2">
      <c r="A240" s="4">
        <v>110</v>
      </c>
      <c r="B240" s="432">
        <v>1813250110</v>
      </c>
      <c r="C240" s="4" t="s">
        <v>57</v>
      </c>
      <c r="D240" s="69"/>
      <c r="E240" s="69"/>
      <c r="F240" s="404">
        <v>360</v>
      </c>
      <c r="G240" s="413">
        <v>337</v>
      </c>
      <c r="H240" s="146">
        <v>341</v>
      </c>
      <c r="I240" s="404">
        <v>505</v>
      </c>
      <c r="J240" s="463"/>
    </row>
    <row r="241" spans="1:11" ht="12.75" outlineLevel="2">
      <c r="A241" s="4">
        <v>320</v>
      </c>
      <c r="B241" s="432">
        <v>1813250320</v>
      </c>
      <c r="C241" s="4" t="s">
        <v>506</v>
      </c>
      <c r="D241" s="69"/>
      <c r="E241" s="69"/>
      <c r="F241" s="404"/>
      <c r="G241" s="413"/>
      <c r="H241" s="146"/>
      <c r="I241" s="404"/>
      <c r="J241" s="463"/>
      <c r="K241" s="144"/>
    </row>
    <row r="242" spans="1:11" ht="12.75" outlineLevel="2">
      <c r="A242" s="4">
        <v>321</v>
      </c>
      <c r="B242" s="432">
        <v>1813250321</v>
      </c>
      <c r="C242" s="4" t="s">
        <v>39</v>
      </c>
      <c r="D242" s="69"/>
      <c r="E242" s="69"/>
      <c r="F242" s="404"/>
      <c r="G242" s="413"/>
      <c r="H242" s="146"/>
      <c r="I242" s="404"/>
      <c r="J242" s="463"/>
      <c r="K242" s="144"/>
    </row>
    <row r="243" spans="1:11" ht="12.75" outlineLevel="2">
      <c r="A243" s="4">
        <v>322</v>
      </c>
      <c r="B243" s="432">
        <v>1813250322</v>
      </c>
      <c r="C243" s="4" t="s">
        <v>39</v>
      </c>
      <c r="D243" s="69"/>
      <c r="E243" s="69"/>
      <c r="F243" s="404"/>
      <c r="G243" s="413"/>
      <c r="H243" s="146"/>
      <c r="I243" s="404"/>
      <c r="J243" s="463"/>
      <c r="K243" s="144"/>
    </row>
    <row r="244" spans="1:11" ht="12.75" outlineLevel="2">
      <c r="A244" s="4">
        <v>431</v>
      </c>
      <c r="B244" s="432">
        <v>1813250431</v>
      </c>
      <c r="C244" s="4" t="s">
        <v>685</v>
      </c>
      <c r="D244" s="69"/>
      <c r="E244" s="69"/>
      <c r="F244" s="424">
        <v>110</v>
      </c>
      <c r="G244" s="416"/>
      <c r="H244" s="416">
        <v>88</v>
      </c>
      <c r="I244" s="424">
        <v>110</v>
      </c>
      <c r="J244" s="463"/>
      <c r="K244" s="144"/>
    </row>
    <row r="245" spans="1:11" ht="12.75" outlineLevel="2">
      <c r="A245" s="4">
        <v>432</v>
      </c>
      <c r="B245" s="432">
        <v>1813250432</v>
      </c>
      <c r="C245" s="4" t="s">
        <v>686</v>
      </c>
      <c r="D245" s="69"/>
      <c r="E245" s="69"/>
      <c r="F245" s="424">
        <v>15</v>
      </c>
      <c r="G245" s="416"/>
      <c r="H245" s="416">
        <v>55</v>
      </c>
      <c r="I245" s="424">
        <v>50</v>
      </c>
      <c r="J245" s="463"/>
      <c r="K245" s="144"/>
    </row>
    <row r="246" spans="1:11" ht="12.75" outlineLevel="2">
      <c r="A246" s="4">
        <v>780</v>
      </c>
      <c r="B246" s="432">
        <v>1813250780</v>
      </c>
      <c r="C246" s="4" t="s">
        <v>507</v>
      </c>
      <c r="D246" s="69"/>
      <c r="E246" s="69"/>
      <c r="F246" s="424">
        <v>60</v>
      </c>
      <c r="G246" s="416"/>
      <c r="H246" s="416">
        <v>44</v>
      </c>
      <c r="I246" s="424">
        <v>60</v>
      </c>
      <c r="J246" s="463"/>
      <c r="K246" s="144"/>
    </row>
    <row r="247" spans="1:12" ht="12.75" outlineLevel="2">
      <c r="A247" s="4">
        <v>810</v>
      </c>
      <c r="B247" s="432">
        <v>1813250810</v>
      </c>
      <c r="C247" s="4" t="s">
        <v>844</v>
      </c>
      <c r="D247" s="69"/>
      <c r="E247" s="69"/>
      <c r="F247" s="146">
        <v>128</v>
      </c>
      <c r="G247" s="146">
        <v>105</v>
      </c>
      <c r="H247" s="146">
        <v>233</v>
      </c>
      <c r="I247" s="146">
        <v>270</v>
      </c>
      <c r="J247" s="463"/>
      <c r="K247" s="144"/>
      <c r="L247" s="144"/>
    </row>
    <row r="248" spans="1:12" ht="12.75" outlineLevel="2">
      <c r="A248" s="4"/>
      <c r="B248" s="432">
        <v>1813250811</v>
      </c>
      <c r="C248" s="4" t="s">
        <v>845</v>
      </c>
      <c r="D248" s="69"/>
      <c r="E248" s="69"/>
      <c r="F248" s="146"/>
      <c r="G248" s="146"/>
      <c r="H248" s="146">
        <v>282</v>
      </c>
      <c r="I248" s="146">
        <v>330</v>
      </c>
      <c r="J248" s="463"/>
      <c r="K248" s="144"/>
      <c r="L248" s="144"/>
    </row>
    <row r="249" spans="1:12" ht="12.75" outlineLevel="2">
      <c r="A249" s="4"/>
      <c r="B249" s="432"/>
      <c r="C249" s="4"/>
      <c r="D249" s="69"/>
      <c r="E249" s="69"/>
      <c r="F249" s="146"/>
      <c r="G249" s="146"/>
      <c r="H249" s="146"/>
      <c r="I249" s="146"/>
      <c r="J249" s="463"/>
      <c r="K249" s="144"/>
      <c r="L249" s="144"/>
    </row>
    <row r="250" spans="1:12" ht="12.75" outlineLevel="2">
      <c r="A250" s="4"/>
      <c r="B250" s="4" t="s">
        <v>14</v>
      </c>
      <c r="C250" s="4"/>
      <c r="D250" s="69"/>
      <c r="E250" s="69"/>
      <c r="F250" s="250">
        <f>SUM(F232:F237)</f>
        <v>853</v>
      </c>
      <c r="G250" s="250">
        <f>SUM(G232:G236)</f>
        <v>0</v>
      </c>
      <c r="H250" s="250">
        <f>SUM(H232:H237)</f>
        <v>1086</v>
      </c>
      <c r="I250" s="250">
        <f>SUM(I232:I237)</f>
        <v>1333</v>
      </c>
      <c r="J250" s="463"/>
      <c r="K250" s="144"/>
      <c r="L250" s="144"/>
    </row>
    <row r="251" spans="1:12" ht="12.75" outlineLevel="2">
      <c r="A251" s="4"/>
      <c r="B251" s="4" t="s">
        <v>15</v>
      </c>
      <c r="C251" s="4"/>
      <c r="D251" s="69"/>
      <c r="E251" s="69"/>
      <c r="F251" s="250">
        <f>SUM(F240:F249)</f>
        <v>673</v>
      </c>
      <c r="G251" s="250">
        <f>SUM(G240:G249)</f>
        <v>442</v>
      </c>
      <c r="H251" s="250">
        <f>SUM(H240:H249)</f>
        <v>1043</v>
      </c>
      <c r="I251" s="250">
        <f>SUM(I240:I249)</f>
        <v>1325</v>
      </c>
      <c r="J251" s="463"/>
      <c r="K251" s="144"/>
      <c r="L251" s="144"/>
    </row>
    <row r="252" spans="1:12" ht="12.75" outlineLevel="2">
      <c r="A252" s="4"/>
      <c r="B252" s="4" t="s">
        <v>310</v>
      </c>
      <c r="C252" s="4"/>
      <c r="D252" s="69"/>
      <c r="E252" s="69"/>
      <c r="F252" s="146">
        <f>SUM(F250-F251)</f>
        <v>180</v>
      </c>
      <c r="G252" s="146">
        <f>SUM(G250-G251)</f>
        <v>-442</v>
      </c>
      <c r="H252" s="146">
        <f>SUM(H250-H251)</f>
        <v>43</v>
      </c>
      <c r="I252" s="146">
        <f>SUM(I250-I251)</f>
        <v>8</v>
      </c>
      <c r="J252" s="463"/>
      <c r="K252" s="144"/>
      <c r="L252" s="144"/>
    </row>
    <row r="253" spans="1:12" ht="12.75" outlineLevel="2">
      <c r="A253" s="4"/>
      <c r="B253" s="432"/>
      <c r="C253" s="4"/>
      <c r="D253" s="69"/>
      <c r="E253" s="69"/>
      <c r="F253" s="146"/>
      <c r="G253" s="146"/>
      <c r="H253" s="146"/>
      <c r="I253" s="146"/>
      <c r="J253" s="463"/>
      <c r="K253" s="144"/>
      <c r="L253" s="144"/>
    </row>
    <row r="254" spans="1:12" ht="18" outlineLevel="2">
      <c r="A254" s="471" t="s">
        <v>900</v>
      </c>
      <c r="B254" s="457"/>
      <c r="C254" s="4"/>
      <c r="D254" s="69"/>
      <c r="E254" s="69"/>
      <c r="F254" s="69"/>
      <c r="G254" s="69"/>
      <c r="H254" s="146"/>
      <c r="I254" s="69"/>
      <c r="J254" s="463"/>
      <c r="K254" s="144"/>
      <c r="L254" s="144"/>
    </row>
    <row r="255" spans="1:12" ht="12.75" outlineLevel="2">
      <c r="A255" s="470" t="s">
        <v>54</v>
      </c>
      <c r="B255" s="432"/>
      <c r="C255" s="4"/>
      <c r="D255" s="69"/>
      <c r="E255" s="69"/>
      <c r="F255" s="231"/>
      <c r="G255" s="231"/>
      <c r="H255" s="146"/>
      <c r="I255" s="231"/>
      <c r="J255" s="463"/>
      <c r="K255" s="144"/>
      <c r="L255" s="144"/>
    </row>
    <row r="256" spans="1:12" ht="12.75" outlineLevel="2">
      <c r="A256" s="470"/>
      <c r="B256" s="434">
        <v>313290</v>
      </c>
      <c r="C256" s="136" t="s">
        <v>803</v>
      </c>
      <c r="D256" s="69"/>
      <c r="E256" s="69"/>
      <c r="F256" s="231"/>
      <c r="G256" s="231"/>
      <c r="H256" s="146"/>
      <c r="I256" s="231"/>
      <c r="J256" s="463"/>
      <c r="K256" s="144"/>
      <c r="L256" s="144"/>
    </row>
    <row r="257" spans="1:12" ht="12.75" outlineLevel="2">
      <c r="A257" s="484" t="s">
        <v>829</v>
      </c>
      <c r="B257" s="483">
        <v>1313290420</v>
      </c>
      <c r="C257" s="450" t="s">
        <v>841</v>
      </c>
      <c r="D257" s="69"/>
      <c r="E257" s="69"/>
      <c r="F257" s="231"/>
      <c r="G257" s="231"/>
      <c r="H257" s="146">
        <v>88</v>
      </c>
      <c r="I257" s="231">
        <v>120</v>
      </c>
      <c r="J257" s="463"/>
      <c r="K257" s="144"/>
      <c r="L257" s="144"/>
    </row>
    <row r="258" spans="1:12" ht="12.75" outlineLevel="2">
      <c r="A258" s="4">
        <v>920</v>
      </c>
      <c r="B258" s="432">
        <v>1313290920</v>
      </c>
      <c r="C258" s="4" t="s">
        <v>832</v>
      </c>
      <c r="D258" s="69"/>
      <c r="E258" s="69"/>
      <c r="F258" s="146"/>
      <c r="G258" s="146"/>
      <c r="H258" s="146">
        <v>49</v>
      </c>
      <c r="I258" s="146">
        <v>75</v>
      </c>
      <c r="J258" s="463"/>
      <c r="K258" s="144"/>
      <c r="L258" s="144"/>
    </row>
    <row r="259" spans="1:12" ht="12.75" outlineLevel="2">
      <c r="A259" s="4">
        <v>921</v>
      </c>
      <c r="B259" s="432">
        <v>1313290921</v>
      </c>
      <c r="C259" s="4" t="s">
        <v>834</v>
      </c>
      <c r="D259" s="69"/>
      <c r="E259" s="69"/>
      <c r="F259" s="146">
        <v>200</v>
      </c>
      <c r="G259" s="146"/>
      <c r="H259" s="146">
        <v>280</v>
      </c>
      <c r="I259" s="146">
        <v>380</v>
      </c>
      <c r="J259" s="463"/>
      <c r="K259" s="144"/>
      <c r="L259" s="144"/>
    </row>
    <row r="260" spans="1:12" ht="12.75" outlineLevel="2">
      <c r="A260" s="4">
        <v>922</v>
      </c>
      <c r="B260" s="432">
        <v>1313290922</v>
      </c>
      <c r="C260" s="4" t="s">
        <v>833</v>
      </c>
      <c r="D260" s="69"/>
      <c r="E260" s="69"/>
      <c r="F260" s="146"/>
      <c r="G260" s="146"/>
      <c r="H260" s="146">
        <v>68</v>
      </c>
      <c r="I260" s="146">
        <v>95</v>
      </c>
      <c r="J260" s="463"/>
      <c r="K260" s="144"/>
      <c r="L260" s="144"/>
    </row>
    <row r="261" spans="1:12" ht="12.75" outlineLevel="2">
      <c r="A261" s="4">
        <v>923</v>
      </c>
      <c r="B261" s="432">
        <v>1313290923</v>
      </c>
      <c r="C261" s="4" t="s">
        <v>799</v>
      </c>
      <c r="D261" s="69"/>
      <c r="E261" s="69"/>
      <c r="F261" s="146"/>
      <c r="G261" s="146"/>
      <c r="H261" s="146">
        <v>2</v>
      </c>
      <c r="I261" s="146">
        <v>3</v>
      </c>
      <c r="J261" s="463"/>
      <c r="K261" s="144"/>
      <c r="L261" s="144"/>
    </row>
    <row r="262" spans="1:12" ht="12.75" outlineLevel="2">
      <c r="A262" s="4">
        <v>925</v>
      </c>
      <c r="B262" s="432">
        <v>1313290925</v>
      </c>
      <c r="C262" s="4" t="s">
        <v>846</v>
      </c>
      <c r="D262" s="69"/>
      <c r="E262" s="69"/>
      <c r="F262" s="146"/>
      <c r="G262" s="146"/>
      <c r="H262" s="146">
        <v>39</v>
      </c>
      <c r="I262" s="146">
        <v>40</v>
      </c>
      <c r="J262" s="463"/>
      <c r="K262" s="144"/>
      <c r="L262" s="144"/>
    </row>
    <row r="263" spans="1:12" ht="12.75" outlineLevel="2">
      <c r="A263" s="138" t="s">
        <v>13</v>
      </c>
      <c r="B263" s="432"/>
      <c r="C263" s="4"/>
      <c r="D263" s="69"/>
      <c r="E263" s="69"/>
      <c r="F263" s="69"/>
      <c r="G263" s="69"/>
      <c r="H263" s="146"/>
      <c r="I263" s="69"/>
      <c r="J263" s="463"/>
      <c r="K263" s="144"/>
      <c r="L263" s="144"/>
    </row>
    <row r="264" spans="1:12" ht="12.75" outlineLevel="2">
      <c r="A264" s="4"/>
      <c r="B264" s="432"/>
      <c r="C264" s="320" t="s">
        <v>803</v>
      </c>
      <c r="D264" s="314">
        <v>2</v>
      </c>
      <c r="E264" s="314">
        <v>1</v>
      </c>
      <c r="F264" s="146"/>
      <c r="G264" s="146"/>
      <c r="H264" s="146"/>
      <c r="I264" s="146"/>
      <c r="J264" s="463"/>
      <c r="K264" s="144"/>
      <c r="L264" s="144"/>
    </row>
    <row r="265" spans="1:12" ht="12.75" outlineLevel="2">
      <c r="A265" s="4">
        <v>110</v>
      </c>
      <c r="B265" s="432">
        <v>1813290110</v>
      </c>
      <c r="C265" s="4" t="s">
        <v>57</v>
      </c>
      <c r="D265" s="69"/>
      <c r="E265" s="69"/>
      <c r="F265" s="413">
        <v>211</v>
      </c>
      <c r="G265" s="413"/>
      <c r="H265" s="413">
        <v>103</v>
      </c>
      <c r="I265" s="413">
        <v>124</v>
      </c>
      <c r="J265" s="463"/>
      <c r="K265" s="144"/>
      <c r="L265" s="144"/>
    </row>
    <row r="266" spans="1:12" ht="12.75" outlineLevel="2">
      <c r="A266" s="4">
        <v>431</v>
      </c>
      <c r="B266" s="432">
        <v>1813290431</v>
      </c>
      <c r="C266" s="4" t="s">
        <v>776</v>
      </c>
      <c r="D266" s="69"/>
      <c r="E266" s="69"/>
      <c r="F266" s="146">
        <v>100</v>
      </c>
      <c r="G266" s="146"/>
      <c r="H266" s="146">
        <v>69</v>
      </c>
      <c r="I266" s="146">
        <v>100</v>
      </c>
      <c r="J266" s="463"/>
      <c r="K266" s="144"/>
      <c r="L266" s="144"/>
    </row>
    <row r="267" spans="1:12" ht="12.75" outlineLevel="2">
      <c r="A267" s="4">
        <v>432</v>
      </c>
      <c r="B267" s="432">
        <v>1813290432</v>
      </c>
      <c r="C267" s="4" t="s">
        <v>777</v>
      </c>
      <c r="D267" s="69"/>
      <c r="E267" s="69"/>
      <c r="F267" s="146">
        <v>50</v>
      </c>
      <c r="G267" s="146"/>
      <c r="H267" s="146">
        <v>23</v>
      </c>
      <c r="I267" s="146">
        <v>20</v>
      </c>
      <c r="J267" s="463"/>
      <c r="K267" s="144"/>
      <c r="L267" s="144"/>
    </row>
    <row r="268" spans="1:12" ht="12.75" outlineLevel="2">
      <c r="A268" s="4">
        <v>781</v>
      </c>
      <c r="B268" s="432">
        <v>1813290781</v>
      </c>
      <c r="C268" s="4" t="s">
        <v>849</v>
      </c>
      <c r="D268" s="69"/>
      <c r="E268" s="69"/>
      <c r="F268" s="146"/>
      <c r="G268" s="146"/>
      <c r="H268" s="146">
        <v>39</v>
      </c>
      <c r="I268" s="146">
        <v>40</v>
      </c>
      <c r="J268" s="463"/>
      <c r="K268" s="144"/>
      <c r="L268" s="144"/>
    </row>
    <row r="269" spans="1:12" ht="12.75" outlineLevel="2">
      <c r="A269" s="4">
        <v>810</v>
      </c>
      <c r="B269" s="432">
        <v>1813290810</v>
      </c>
      <c r="C269" s="4" t="s">
        <v>847</v>
      </c>
      <c r="D269" s="69"/>
      <c r="E269" s="232"/>
      <c r="F269" s="146">
        <v>88</v>
      </c>
      <c r="G269" s="146"/>
      <c r="H269" s="146">
        <v>106</v>
      </c>
      <c r="I269" s="146">
        <v>120</v>
      </c>
      <c r="J269" s="463"/>
      <c r="K269" s="144"/>
      <c r="L269" s="144"/>
    </row>
    <row r="270" spans="1:12" ht="12.75" outlineLevel="2">
      <c r="A270" s="4">
        <v>811</v>
      </c>
      <c r="B270" s="432">
        <v>1813290811</v>
      </c>
      <c r="C270" s="4" t="s">
        <v>848</v>
      </c>
      <c r="D270" s="69"/>
      <c r="E270" s="232"/>
      <c r="F270" s="146"/>
      <c r="G270" s="146"/>
      <c r="H270" s="146">
        <v>116</v>
      </c>
      <c r="I270" s="146">
        <v>170</v>
      </c>
      <c r="J270" s="463"/>
      <c r="K270" s="144"/>
      <c r="L270" s="144"/>
    </row>
    <row r="271" spans="1:12" ht="12.75" outlineLevel="2">
      <c r="A271" s="4"/>
      <c r="B271" s="432"/>
      <c r="C271" s="4"/>
      <c r="D271" s="69"/>
      <c r="E271" s="232"/>
      <c r="F271" s="146"/>
      <c r="G271" s="146"/>
      <c r="H271" s="146"/>
      <c r="I271" s="146"/>
      <c r="J271" s="463"/>
      <c r="K271" s="144"/>
      <c r="L271" s="144"/>
    </row>
    <row r="272" spans="1:12" ht="12.75" outlineLevel="2">
      <c r="A272" s="4"/>
      <c r="B272" s="4" t="s">
        <v>14</v>
      </c>
      <c r="C272" s="4"/>
      <c r="D272" s="69"/>
      <c r="E272" s="69"/>
      <c r="F272" s="250">
        <f>SUM(F257:F262)</f>
        <v>200</v>
      </c>
      <c r="G272" s="250">
        <f>SUM(G258:G262)</f>
        <v>0</v>
      </c>
      <c r="H272" s="250">
        <f>SUM(H257:H262)</f>
        <v>526</v>
      </c>
      <c r="I272" s="250">
        <f>SUM(I257:I262)</f>
        <v>713</v>
      </c>
      <c r="J272" s="463"/>
      <c r="K272" s="144"/>
      <c r="L272" s="144"/>
    </row>
    <row r="273" spans="1:12" ht="12.75" outlineLevel="2">
      <c r="A273" s="4"/>
      <c r="B273" s="4" t="s">
        <v>15</v>
      </c>
      <c r="C273" s="4"/>
      <c r="D273" s="69"/>
      <c r="E273" s="69"/>
      <c r="F273" s="250">
        <f>SUM(F265:F270)</f>
        <v>449</v>
      </c>
      <c r="G273" s="250">
        <f>SUM(G264:G269)</f>
        <v>0</v>
      </c>
      <c r="H273" s="250">
        <f>SUM(H265:H270)</f>
        <v>456</v>
      </c>
      <c r="I273" s="250">
        <f>SUM(I265:I270)</f>
        <v>574</v>
      </c>
      <c r="J273" s="463"/>
      <c r="K273" s="144"/>
      <c r="L273" s="144"/>
    </row>
    <row r="274" spans="1:12" ht="12.75" outlineLevel="2">
      <c r="A274" s="4"/>
      <c r="B274" s="4" t="s">
        <v>310</v>
      </c>
      <c r="C274" s="4"/>
      <c r="D274" s="69"/>
      <c r="E274" s="69"/>
      <c r="F274" s="146">
        <f>SUM(F272-F273)</f>
        <v>-249</v>
      </c>
      <c r="G274" s="146">
        <f>SUM(G272-G273)</f>
        <v>0</v>
      </c>
      <c r="H274" s="146">
        <f>SUM(H272-H273)</f>
        <v>70</v>
      </c>
      <c r="I274" s="146">
        <f>SUM(I272-I273)</f>
        <v>139</v>
      </c>
      <c r="J274" s="463"/>
      <c r="K274" s="144"/>
      <c r="L274" s="144"/>
    </row>
    <row r="275" spans="1:12" ht="12.75" outlineLevel="2">
      <c r="A275" s="4"/>
      <c r="B275" s="432"/>
      <c r="C275" s="4"/>
      <c r="D275" s="69"/>
      <c r="E275" s="69"/>
      <c r="F275" s="146"/>
      <c r="G275" s="146"/>
      <c r="H275" s="146"/>
      <c r="I275" s="146"/>
      <c r="J275" s="463"/>
      <c r="K275" s="144"/>
      <c r="L275" s="144"/>
    </row>
    <row r="276" spans="1:12" ht="12.75" outlineLevel="2">
      <c r="A276" s="4"/>
      <c r="B276" s="432"/>
      <c r="C276" s="4"/>
      <c r="D276" s="69"/>
      <c r="E276" s="69"/>
      <c r="F276" s="146"/>
      <c r="G276" s="146"/>
      <c r="H276" s="146"/>
      <c r="I276" s="146"/>
      <c r="J276" s="463"/>
      <c r="K276" s="144"/>
      <c r="L276" s="144"/>
    </row>
    <row r="277" spans="1:10" s="2" customFormat="1" ht="12.75" outlineLevel="2">
      <c r="A277" s="6"/>
      <c r="B277" s="7" t="s">
        <v>890</v>
      </c>
      <c r="C277" s="232"/>
      <c r="D277" s="232">
        <f>SUM(D104:D169,D188:D275)</f>
        <v>19.5</v>
      </c>
      <c r="E277" s="232">
        <f>SUM(E104:E169,E188:E275)</f>
        <v>19.5</v>
      </c>
      <c r="F277" s="146"/>
      <c r="G277" s="7"/>
      <c r="H277" s="145"/>
      <c r="I277" s="146"/>
      <c r="J277" s="465"/>
    </row>
    <row r="278" spans="1:10" ht="12.75" outlineLevel="2">
      <c r="A278" s="5"/>
      <c r="B278" s="4" t="s">
        <v>14</v>
      </c>
      <c r="C278" s="4"/>
      <c r="D278" s="69"/>
      <c r="E278" s="69"/>
      <c r="F278" s="250">
        <f>SUM(F121,F142,F165,F200,F225,F250,F272)</f>
        <v>5843</v>
      </c>
      <c r="G278" s="250">
        <f>SUM(G92:G102)</f>
        <v>9573</v>
      </c>
      <c r="H278" s="250">
        <f>SUM(H121,H142,H165,H200,H225,H250,H272)</f>
        <v>8121</v>
      </c>
      <c r="I278" s="250">
        <f>SUM(I121,I142,I165,I200,I225,I250,I272)</f>
        <v>8603</v>
      </c>
      <c r="J278" s="466">
        <f>SUM(J92)</f>
        <v>0</v>
      </c>
    </row>
    <row r="279" spans="1:10" ht="12.75" outlineLevel="1">
      <c r="A279" s="5"/>
      <c r="B279" s="4" t="s">
        <v>15</v>
      </c>
      <c r="C279" s="4"/>
      <c r="D279" s="69"/>
      <c r="E279" s="69"/>
      <c r="F279" s="250">
        <f>SUM(F122,F143,F166,F201,F226,F251,F273)</f>
        <v>4704</v>
      </c>
      <c r="G279" s="250">
        <f>SUM(G122,G143,G166,G201,G226,G251,G273)</f>
        <v>29728</v>
      </c>
      <c r="H279" s="250">
        <f>SUM(H122,H143,H166,H201,H226,H251,H273)</f>
        <v>7178</v>
      </c>
      <c r="I279" s="250">
        <f>SUM(I122,I143,I166,I201,I226,I251,I273)</f>
        <v>7318</v>
      </c>
      <c r="J279" s="466">
        <f>SUM(J105:J162,J189:J247)</f>
        <v>0</v>
      </c>
    </row>
    <row r="280" spans="1:10" ht="12.75">
      <c r="A280" s="5"/>
      <c r="B280" s="4" t="s">
        <v>310</v>
      </c>
      <c r="C280" s="4"/>
      <c r="D280" s="69"/>
      <c r="E280" s="69"/>
      <c r="F280" s="146">
        <f>SUM(F278-F279)</f>
        <v>1139</v>
      </c>
      <c r="G280" s="146">
        <f>SUM(G278-G279)</f>
        <v>-20155</v>
      </c>
      <c r="H280" s="146">
        <f>SUM(H278-H279)</f>
        <v>943</v>
      </c>
      <c r="I280" s="146">
        <f>SUM(I278-I279)</f>
        <v>1285</v>
      </c>
      <c r="J280" s="467">
        <f>SUM(J278-J279)</f>
        <v>0</v>
      </c>
    </row>
    <row r="281" spans="1:10" s="14" customFormat="1" ht="18">
      <c r="A281" s="471" t="s">
        <v>666</v>
      </c>
      <c r="B281" s="471"/>
      <c r="C281" s="472"/>
      <c r="D281" s="473"/>
      <c r="E281" s="473"/>
      <c r="F281" s="474"/>
      <c r="G281" s="475"/>
      <c r="H281" s="475"/>
      <c r="I281" s="474"/>
      <c r="J281" s="54"/>
    </row>
    <row r="282" spans="1:10" ht="12.75">
      <c r="A282" s="136" t="s">
        <v>54</v>
      </c>
      <c r="B282" s="4"/>
      <c r="C282" s="4"/>
      <c r="D282" s="69"/>
      <c r="E282" s="69"/>
      <c r="F282" s="4"/>
      <c r="G282" s="146"/>
      <c r="H282" s="146"/>
      <c r="I282" s="4"/>
      <c r="J282" s="339"/>
    </row>
    <row r="283" spans="1:10" ht="12.75">
      <c r="A283" s="136">
        <v>770</v>
      </c>
      <c r="B283" s="4">
        <v>1313300770</v>
      </c>
      <c r="C283" s="4" t="s">
        <v>850</v>
      </c>
      <c r="D283" s="69"/>
      <c r="E283" s="69"/>
      <c r="F283" s="4"/>
      <c r="G283" s="146"/>
      <c r="H283" s="146">
        <v>43</v>
      </c>
      <c r="I283" s="4"/>
      <c r="J283" s="339"/>
    </row>
    <row r="284" spans="1:10" ht="12.75">
      <c r="A284" s="4">
        <v>730</v>
      </c>
      <c r="B284" s="432">
        <v>1313300730</v>
      </c>
      <c r="C284" s="4" t="s">
        <v>530</v>
      </c>
      <c r="D284" s="69"/>
      <c r="E284" s="69"/>
      <c r="F284" s="381"/>
      <c r="G284" s="146"/>
      <c r="H284" s="146"/>
      <c r="I284" s="381"/>
      <c r="J284" s="468"/>
    </row>
    <row r="285" spans="1:10" ht="12.75">
      <c r="A285" s="4">
        <v>920</v>
      </c>
      <c r="B285" s="432">
        <v>1313300920</v>
      </c>
      <c r="C285" s="4" t="s">
        <v>658</v>
      </c>
      <c r="D285" s="69"/>
      <c r="E285" s="69"/>
      <c r="F285" s="381">
        <v>110</v>
      </c>
      <c r="G285" s="146">
        <v>270</v>
      </c>
      <c r="H285" s="146">
        <v>100</v>
      </c>
      <c r="I285" s="381">
        <v>120</v>
      </c>
      <c r="J285" s="468"/>
    </row>
    <row r="286" spans="1:10" ht="12.75">
      <c r="A286" s="4">
        <v>921</v>
      </c>
      <c r="B286" s="432">
        <v>1313300921</v>
      </c>
      <c r="C286" s="4" t="s">
        <v>655</v>
      </c>
      <c r="D286" s="69"/>
      <c r="E286" s="69"/>
      <c r="F286" s="381">
        <v>1200</v>
      </c>
      <c r="G286" s="146">
        <v>317</v>
      </c>
      <c r="H286" s="146">
        <v>1146</v>
      </c>
      <c r="I286" s="381">
        <v>1400</v>
      </c>
      <c r="J286" s="468"/>
    </row>
    <row r="287" spans="1:10" ht="12.75">
      <c r="A287" s="4">
        <v>922</v>
      </c>
      <c r="B287" s="432">
        <v>1313300922</v>
      </c>
      <c r="C287" s="4" t="s">
        <v>656</v>
      </c>
      <c r="D287" s="69"/>
      <c r="E287" s="69"/>
      <c r="F287" s="381">
        <v>260</v>
      </c>
      <c r="G287" s="146">
        <v>85</v>
      </c>
      <c r="H287" s="146">
        <v>228</v>
      </c>
      <c r="I287" s="381">
        <v>260</v>
      </c>
      <c r="J287" s="468"/>
    </row>
    <row r="288" spans="1:10" ht="12.75" outlineLevel="1">
      <c r="A288" s="4">
        <v>923</v>
      </c>
      <c r="B288" s="432">
        <v>1313300923</v>
      </c>
      <c r="C288" s="4" t="s">
        <v>657</v>
      </c>
      <c r="D288" s="69"/>
      <c r="E288" s="69"/>
      <c r="F288" s="381">
        <v>210</v>
      </c>
      <c r="G288" s="231">
        <v>120</v>
      </c>
      <c r="H288" s="146">
        <v>214</v>
      </c>
      <c r="I288" s="381">
        <v>290</v>
      </c>
      <c r="J288" s="467"/>
    </row>
    <row r="289" spans="1:10" ht="12.75" outlineLevel="1">
      <c r="A289" s="4">
        <v>924</v>
      </c>
      <c r="B289" s="432">
        <v>1313300924</v>
      </c>
      <c r="C289" s="4" t="s">
        <v>525</v>
      </c>
      <c r="D289" s="69"/>
      <c r="E289" s="69"/>
      <c r="F289" s="381"/>
      <c r="G289" s="231"/>
      <c r="H289" s="146"/>
      <c r="I289" s="381"/>
      <c r="J289" s="467"/>
    </row>
    <row r="290" spans="1:10" ht="12.75" outlineLevel="1">
      <c r="A290" s="4">
        <v>925</v>
      </c>
      <c r="B290" s="432">
        <v>1313300925</v>
      </c>
      <c r="C290" s="4" t="s">
        <v>531</v>
      </c>
      <c r="D290" s="69"/>
      <c r="E290" s="69"/>
      <c r="F290" s="381"/>
      <c r="G290" s="231"/>
      <c r="H290" s="146">
        <v>280</v>
      </c>
      <c r="I290" s="381"/>
      <c r="J290" s="467"/>
    </row>
    <row r="291" spans="1:10" ht="12.75" outlineLevel="1">
      <c r="A291" s="4">
        <v>927</v>
      </c>
      <c r="B291" s="432">
        <v>1313300927</v>
      </c>
      <c r="C291" s="4" t="s">
        <v>705</v>
      </c>
      <c r="D291" s="69"/>
      <c r="E291" s="69"/>
      <c r="F291" s="381">
        <v>8</v>
      </c>
      <c r="G291" s="231"/>
      <c r="H291" s="146">
        <v>8</v>
      </c>
      <c r="I291" s="381">
        <v>8</v>
      </c>
      <c r="J291" s="467"/>
    </row>
    <row r="292" spans="1:10" ht="12.75" outlineLevel="1">
      <c r="A292" s="4">
        <v>928</v>
      </c>
      <c r="B292" s="432">
        <v>1313300928</v>
      </c>
      <c r="C292" s="4" t="s">
        <v>706</v>
      </c>
      <c r="D292" s="69"/>
      <c r="E292" s="69"/>
      <c r="F292" s="381">
        <v>4</v>
      </c>
      <c r="G292" s="231"/>
      <c r="H292" s="146"/>
      <c r="I292" s="381">
        <v>10</v>
      </c>
      <c r="J292" s="467"/>
    </row>
    <row r="293" spans="1:10" s="15" customFormat="1" ht="12.75" customHeight="1" outlineLevel="1">
      <c r="A293" s="138" t="s">
        <v>13</v>
      </c>
      <c r="B293" s="138"/>
      <c r="C293" s="139"/>
      <c r="D293" s="312"/>
      <c r="E293" s="312"/>
      <c r="F293" s="148"/>
      <c r="G293" s="148"/>
      <c r="H293" s="148"/>
      <c r="I293" s="148"/>
      <c r="J293" s="467"/>
    </row>
    <row r="294" spans="1:10" s="15" customFormat="1" ht="12.75" customHeight="1" outlineLevel="1">
      <c r="A294" s="324">
        <v>110</v>
      </c>
      <c r="B294" s="493">
        <v>1813300110</v>
      </c>
      <c r="C294" s="491" t="s">
        <v>3</v>
      </c>
      <c r="D294" s="488"/>
      <c r="E294" s="488"/>
      <c r="F294" s="490">
        <v>135</v>
      </c>
      <c r="G294" s="490"/>
      <c r="H294" s="490">
        <v>136</v>
      </c>
      <c r="I294" s="490">
        <v>158</v>
      </c>
      <c r="J294" s="467"/>
    </row>
    <row r="295" spans="1:10" s="15" customFormat="1" ht="12.75" customHeight="1" outlineLevel="1">
      <c r="A295" s="324">
        <v>120</v>
      </c>
      <c r="B295" s="493">
        <v>1813300120</v>
      </c>
      <c r="C295" s="491" t="s">
        <v>4</v>
      </c>
      <c r="D295" s="488"/>
      <c r="E295" s="488"/>
      <c r="F295" s="490"/>
      <c r="G295" s="490"/>
      <c r="H295" s="490"/>
      <c r="I295" s="490"/>
      <c r="J295" s="467"/>
    </row>
    <row r="296" spans="1:10" s="15" customFormat="1" ht="12.75" customHeight="1" outlineLevel="1">
      <c r="A296" s="324">
        <v>431</v>
      </c>
      <c r="B296" s="493">
        <v>1813300431</v>
      </c>
      <c r="C296" s="491" t="s">
        <v>457</v>
      </c>
      <c r="D296" s="488"/>
      <c r="E296" s="488"/>
      <c r="F296" s="489">
        <v>130</v>
      </c>
      <c r="G296" s="489">
        <v>30</v>
      </c>
      <c r="H296" s="489">
        <v>117</v>
      </c>
      <c r="I296" s="489">
        <v>130</v>
      </c>
      <c r="J296" s="467"/>
    </row>
    <row r="297" spans="1:10" s="15" customFormat="1" ht="12.75" customHeight="1" outlineLevel="1">
      <c r="A297" s="324">
        <v>432</v>
      </c>
      <c r="B297" s="493">
        <v>1813300432</v>
      </c>
      <c r="C297" s="491" t="s">
        <v>687</v>
      </c>
      <c r="D297" s="488"/>
      <c r="E297" s="488"/>
      <c r="F297" s="489">
        <v>100</v>
      </c>
      <c r="G297" s="489"/>
      <c r="H297" s="489">
        <v>100</v>
      </c>
      <c r="I297" s="489">
        <v>100</v>
      </c>
      <c r="J297" s="467"/>
    </row>
    <row r="298" spans="1:10" s="15" customFormat="1" ht="12.75" customHeight="1" outlineLevel="1">
      <c r="A298" s="324">
        <v>441</v>
      </c>
      <c r="B298" s="493">
        <v>1813300441</v>
      </c>
      <c r="C298" s="491" t="s">
        <v>688</v>
      </c>
      <c r="D298" s="488"/>
      <c r="E298" s="488"/>
      <c r="F298" s="489">
        <v>25</v>
      </c>
      <c r="G298" s="489"/>
      <c r="H298" s="489">
        <v>22</v>
      </c>
      <c r="I298" s="489">
        <v>25</v>
      </c>
      <c r="J298" s="467"/>
    </row>
    <row r="299" spans="1:10" s="15" customFormat="1" ht="12.75" customHeight="1" outlineLevel="1">
      <c r="A299" s="324">
        <v>750</v>
      </c>
      <c r="B299" s="493">
        <v>1813300750</v>
      </c>
      <c r="C299" s="491" t="s">
        <v>458</v>
      </c>
      <c r="D299" s="488"/>
      <c r="E299" s="488"/>
      <c r="F299" s="489"/>
      <c r="G299" s="489">
        <v>60</v>
      </c>
      <c r="H299" s="489"/>
      <c r="I299" s="489"/>
      <c r="J299" s="467"/>
    </row>
    <row r="300" spans="1:10" s="15" customFormat="1" ht="12.75" customHeight="1" outlineLevel="1">
      <c r="A300" s="324">
        <v>751</v>
      </c>
      <c r="B300" s="493">
        <v>1813300751</v>
      </c>
      <c r="C300" s="491" t="s">
        <v>851</v>
      </c>
      <c r="D300" s="488"/>
      <c r="E300" s="488"/>
      <c r="F300" s="489">
        <v>70</v>
      </c>
      <c r="G300" s="489"/>
      <c r="H300" s="489">
        <v>59</v>
      </c>
      <c r="I300" s="489">
        <v>70</v>
      </c>
      <c r="J300" s="467"/>
    </row>
    <row r="301" spans="1:10" s="15" customFormat="1" ht="12.75" customHeight="1" outlineLevel="1">
      <c r="A301" s="324">
        <v>752</v>
      </c>
      <c r="B301" s="493">
        <v>1813300752</v>
      </c>
      <c r="C301" s="491" t="s">
        <v>456</v>
      </c>
      <c r="D301" s="488"/>
      <c r="E301" s="488"/>
      <c r="F301" s="489">
        <v>2200</v>
      </c>
      <c r="G301" s="489">
        <v>380</v>
      </c>
      <c r="H301" s="489">
        <v>2353</v>
      </c>
      <c r="I301" s="489">
        <v>2450</v>
      </c>
      <c r="J301" s="467"/>
    </row>
    <row r="302" spans="1:10" s="15" customFormat="1" ht="12.75" customHeight="1" outlineLevel="1">
      <c r="A302" s="324">
        <v>753</v>
      </c>
      <c r="B302" s="493">
        <v>1813300753</v>
      </c>
      <c r="C302" s="491" t="s">
        <v>554</v>
      </c>
      <c r="D302" s="488"/>
      <c r="E302" s="488"/>
      <c r="F302" s="489"/>
      <c r="G302" s="489"/>
      <c r="H302" s="489"/>
      <c r="I302" s="489"/>
      <c r="J302" s="467"/>
    </row>
    <row r="303" spans="1:10" s="15" customFormat="1" ht="12.75" customHeight="1" outlineLevel="1">
      <c r="A303" s="324">
        <v>759</v>
      </c>
      <c r="B303" s="493">
        <v>1813300759</v>
      </c>
      <c r="C303" s="491" t="s">
        <v>455</v>
      </c>
      <c r="D303" s="488"/>
      <c r="E303" s="488"/>
      <c r="F303" s="489">
        <v>180</v>
      </c>
      <c r="G303" s="489">
        <v>80</v>
      </c>
      <c r="H303" s="489">
        <v>268</v>
      </c>
      <c r="I303" s="489">
        <v>350</v>
      </c>
      <c r="J303" s="467"/>
    </row>
    <row r="304" spans="1:10" s="15" customFormat="1" ht="12.75" customHeight="1" outlineLevel="1">
      <c r="A304" s="324">
        <v>780</v>
      </c>
      <c r="B304" s="493">
        <v>1813300780</v>
      </c>
      <c r="C304" s="491" t="s">
        <v>480</v>
      </c>
      <c r="D304" s="488"/>
      <c r="E304" s="488"/>
      <c r="F304" s="489">
        <v>200</v>
      </c>
      <c r="G304" s="489">
        <v>150</v>
      </c>
      <c r="H304" s="489">
        <v>174</v>
      </c>
      <c r="I304" s="489">
        <v>250</v>
      </c>
      <c r="J304" s="467"/>
    </row>
    <row r="305" spans="1:10" ht="12.75" customHeight="1" outlineLevel="1">
      <c r="A305" s="20">
        <v>781</v>
      </c>
      <c r="B305" s="493">
        <v>1813300781</v>
      </c>
      <c r="C305" s="24" t="s">
        <v>654</v>
      </c>
      <c r="D305" s="313"/>
      <c r="E305" s="313"/>
      <c r="F305" s="146">
        <v>130</v>
      </c>
      <c r="G305" s="146">
        <v>10</v>
      </c>
      <c r="H305" s="146">
        <v>98</v>
      </c>
      <c r="I305" s="146">
        <v>130</v>
      </c>
      <c r="J305" s="467"/>
    </row>
    <row r="306" spans="1:10" ht="12.75" customHeight="1" outlineLevel="1">
      <c r="A306" s="20">
        <v>784</v>
      </c>
      <c r="B306" s="493">
        <v>1813300784</v>
      </c>
      <c r="C306" s="24" t="s">
        <v>791</v>
      </c>
      <c r="D306" s="313"/>
      <c r="E306" s="313"/>
      <c r="F306" s="146"/>
      <c r="G306" s="146"/>
      <c r="H306" s="146">
        <v>280</v>
      </c>
      <c r="I306" s="146"/>
      <c r="J306" s="467"/>
    </row>
    <row r="307" spans="1:10" ht="12.75" customHeight="1" outlineLevel="1">
      <c r="A307" s="20">
        <v>810</v>
      </c>
      <c r="B307" s="493">
        <v>1813300810</v>
      </c>
      <c r="C307" s="24" t="s">
        <v>747</v>
      </c>
      <c r="D307" s="313"/>
      <c r="E307" s="313"/>
      <c r="F307" s="146">
        <v>40</v>
      </c>
      <c r="G307" s="146">
        <v>19</v>
      </c>
      <c r="H307" s="146">
        <v>40</v>
      </c>
      <c r="I307" s="146">
        <v>50</v>
      </c>
      <c r="J307" s="467"/>
    </row>
    <row r="308" spans="1:10" ht="12.75" customHeight="1" outlineLevel="1">
      <c r="A308" s="20">
        <v>910</v>
      </c>
      <c r="B308" s="493">
        <v>1813300910</v>
      </c>
      <c r="C308" s="24" t="s">
        <v>792</v>
      </c>
      <c r="D308" s="313"/>
      <c r="E308" s="313"/>
      <c r="F308" s="146"/>
      <c r="G308" s="146"/>
      <c r="H308" s="146"/>
      <c r="I308" s="146"/>
      <c r="J308" s="467"/>
    </row>
    <row r="309" spans="1:10" ht="12.75" customHeight="1" outlineLevel="1">
      <c r="A309" s="20">
        <v>931</v>
      </c>
      <c r="B309" s="493">
        <v>1813300931</v>
      </c>
      <c r="C309" s="24" t="s">
        <v>772</v>
      </c>
      <c r="D309" s="313"/>
      <c r="E309" s="313"/>
      <c r="F309" s="146"/>
      <c r="G309" s="146"/>
      <c r="H309" s="146"/>
      <c r="I309" s="146"/>
      <c r="J309" s="467"/>
    </row>
    <row r="310" spans="1:10" ht="12.75" customHeight="1" outlineLevel="1">
      <c r="A310" s="20">
        <v>930</v>
      </c>
      <c r="B310" s="493">
        <v>1813300930</v>
      </c>
      <c r="C310" s="24" t="s">
        <v>508</v>
      </c>
      <c r="D310" s="313"/>
      <c r="E310" s="313"/>
      <c r="F310" s="146">
        <v>150</v>
      </c>
      <c r="G310" s="146"/>
      <c r="H310" s="146">
        <v>143</v>
      </c>
      <c r="I310" s="146">
        <v>150</v>
      </c>
      <c r="J310" s="467"/>
    </row>
    <row r="311" spans="1:10" ht="12.75" customHeight="1" outlineLevel="1">
      <c r="A311" s="20">
        <v>932</v>
      </c>
      <c r="B311" s="493">
        <v>1813300923</v>
      </c>
      <c r="C311" s="24" t="s">
        <v>804</v>
      </c>
      <c r="D311" s="313"/>
      <c r="E311" s="313"/>
      <c r="F311" s="146"/>
      <c r="G311" s="146"/>
      <c r="H311" s="146"/>
      <c r="I311" s="146"/>
      <c r="J311" s="467"/>
    </row>
    <row r="312" spans="1:10" s="2" customFormat="1" ht="12.75" outlineLevel="1">
      <c r="A312" s="6"/>
      <c r="B312" s="7" t="s">
        <v>188</v>
      </c>
      <c r="C312" s="7"/>
      <c r="D312" s="232">
        <v>1</v>
      </c>
      <c r="E312" s="232">
        <v>1</v>
      </c>
      <c r="F312" s="146"/>
      <c r="G312" s="145"/>
      <c r="H312" s="145"/>
      <c r="I312" s="146"/>
      <c r="J312" s="469"/>
    </row>
    <row r="313" spans="1:10" ht="12.75" outlineLevel="1">
      <c r="A313" s="5"/>
      <c r="B313" s="4" t="s">
        <v>14</v>
      </c>
      <c r="C313" s="4"/>
      <c r="D313" s="69"/>
      <c r="E313" s="69"/>
      <c r="F313" s="250">
        <f>SUM(F283:F292)</f>
        <v>1792</v>
      </c>
      <c r="G313" s="250">
        <f>SUM(G284:G292)</f>
        <v>792</v>
      </c>
      <c r="H313" s="250">
        <f>SUM(H283:H292)</f>
        <v>2019</v>
      </c>
      <c r="I313" s="250">
        <f>SUM(I283:I292)</f>
        <v>2088</v>
      </c>
      <c r="J313" s="466">
        <f>SUM(J284:J288)</f>
        <v>0</v>
      </c>
    </row>
    <row r="314" spans="1:10" ht="12.75" outlineLevel="1">
      <c r="A314" s="5"/>
      <c r="B314" s="4" t="s">
        <v>15</v>
      </c>
      <c r="C314" s="4"/>
      <c r="D314" s="69"/>
      <c r="E314" s="69"/>
      <c r="F314" s="250">
        <f>SUM(F294:F310)</f>
        <v>3360</v>
      </c>
      <c r="G314" s="250">
        <f>SUM(G294:G310)</f>
        <v>729</v>
      </c>
      <c r="H314" s="250">
        <f>SUM(H294:H310)</f>
        <v>3790</v>
      </c>
      <c r="I314" s="250">
        <f>SUM(I294:I310)</f>
        <v>3863</v>
      </c>
      <c r="J314" s="466">
        <f>SUM(J305:J305)</f>
        <v>0</v>
      </c>
    </row>
    <row r="315" spans="1:10" ht="12.75">
      <c r="A315" s="5"/>
      <c r="B315" s="4" t="s">
        <v>310</v>
      </c>
      <c r="C315" s="4"/>
      <c r="D315" s="69"/>
      <c r="E315" s="69"/>
      <c r="F315" s="146">
        <f>SUM(F313-F314)</f>
        <v>-1568</v>
      </c>
      <c r="G315" s="146">
        <f>SUM(G313-G314)</f>
        <v>63</v>
      </c>
      <c r="H315" s="146">
        <f>SUM(H313-H314)</f>
        <v>-1771</v>
      </c>
      <c r="I315" s="146">
        <f>SUM(I313-I314)</f>
        <v>-1775</v>
      </c>
      <c r="J315" s="467">
        <f>SUM(J313-J314)</f>
        <v>0</v>
      </c>
    </row>
    <row r="316" spans="1:10" ht="18">
      <c r="A316" s="471" t="s">
        <v>667</v>
      </c>
      <c r="B316" s="471"/>
      <c r="C316" s="472"/>
      <c r="D316" s="69"/>
      <c r="E316" s="69"/>
      <c r="F316" s="146"/>
      <c r="G316" s="146"/>
      <c r="H316" s="146"/>
      <c r="I316" s="146"/>
      <c r="J316" s="338"/>
    </row>
    <row r="317" spans="1:10" ht="12.75">
      <c r="A317" s="136"/>
      <c r="B317" s="4"/>
      <c r="C317" s="4"/>
      <c r="D317" s="69"/>
      <c r="E317" s="69"/>
      <c r="F317" s="146"/>
      <c r="G317" s="146"/>
      <c r="H317" s="146"/>
      <c r="I317" s="146"/>
      <c r="J317" s="338"/>
    </row>
    <row r="318" spans="1:10" ht="12.75">
      <c r="A318" s="4"/>
      <c r="B318" s="432"/>
      <c r="C318" s="4"/>
      <c r="D318" s="69"/>
      <c r="E318" s="69"/>
      <c r="F318" s="381"/>
      <c r="G318" s="146"/>
      <c r="H318" s="146"/>
      <c r="I318" s="381"/>
      <c r="J318" s="338"/>
    </row>
    <row r="319" spans="1:10" ht="12.75">
      <c r="A319" s="4">
        <v>921</v>
      </c>
      <c r="B319" s="432">
        <v>1313310921</v>
      </c>
      <c r="C319" s="4" t="s">
        <v>555</v>
      </c>
      <c r="D319" s="69"/>
      <c r="E319" s="69"/>
      <c r="F319" s="381">
        <v>950</v>
      </c>
      <c r="G319" s="146"/>
      <c r="H319" s="146">
        <v>1140</v>
      </c>
      <c r="I319" s="381">
        <v>1500</v>
      </c>
      <c r="J319" s="338"/>
    </row>
    <row r="320" spans="1:10" ht="12.75">
      <c r="A320" s="4">
        <v>922</v>
      </c>
      <c r="B320" s="432">
        <v>1313310922</v>
      </c>
      <c r="C320" s="4" t="s">
        <v>556</v>
      </c>
      <c r="D320" s="69"/>
      <c r="E320" s="69"/>
      <c r="F320" s="381">
        <v>265</v>
      </c>
      <c r="G320" s="146"/>
      <c r="H320" s="146">
        <v>267</v>
      </c>
      <c r="I320" s="381">
        <v>290</v>
      </c>
      <c r="J320" s="338"/>
    </row>
    <row r="321" spans="1:10" ht="12.75">
      <c r="A321" s="4">
        <v>923</v>
      </c>
      <c r="B321" s="432">
        <v>1313310923</v>
      </c>
      <c r="C321" s="4" t="s">
        <v>576</v>
      </c>
      <c r="D321" s="69"/>
      <c r="E321" s="69"/>
      <c r="F321" s="381">
        <v>260</v>
      </c>
      <c r="G321" s="146"/>
      <c r="H321" s="146">
        <v>233</v>
      </c>
      <c r="I321" s="381">
        <v>260</v>
      </c>
      <c r="J321" s="338"/>
    </row>
    <row r="322" spans="1:10" ht="12.75">
      <c r="A322" s="4">
        <v>925</v>
      </c>
      <c r="B322" s="432">
        <v>1313310925</v>
      </c>
      <c r="C322" s="4" t="s">
        <v>707</v>
      </c>
      <c r="D322" s="69"/>
      <c r="E322" s="69"/>
      <c r="F322" s="381">
        <v>100</v>
      </c>
      <c r="G322" s="146"/>
      <c r="H322" s="146">
        <v>92</v>
      </c>
      <c r="I322" s="381">
        <v>110</v>
      </c>
      <c r="J322" s="338"/>
    </row>
    <row r="323" spans="1:10" ht="12.75">
      <c r="A323" s="4">
        <v>927</v>
      </c>
      <c r="B323" s="432">
        <v>1313310927</v>
      </c>
      <c r="C323" s="4" t="s">
        <v>708</v>
      </c>
      <c r="D323" s="69"/>
      <c r="E323" s="69"/>
      <c r="F323" s="381">
        <v>5</v>
      </c>
      <c r="G323" s="146"/>
      <c r="H323" s="146">
        <v>10</v>
      </c>
      <c r="I323" s="381">
        <v>10</v>
      </c>
      <c r="J323" s="338"/>
    </row>
    <row r="324" spans="1:10" ht="12.75">
      <c r="A324" s="4">
        <v>928</v>
      </c>
      <c r="B324" s="432">
        <v>1313310928</v>
      </c>
      <c r="C324" s="4" t="s">
        <v>709</v>
      </c>
      <c r="D324" s="69"/>
      <c r="E324" s="69"/>
      <c r="F324" s="381">
        <v>5</v>
      </c>
      <c r="G324" s="146"/>
      <c r="H324" s="146">
        <v>1</v>
      </c>
      <c r="I324" s="381">
        <v>3</v>
      </c>
      <c r="J324" s="338"/>
    </row>
    <row r="325" spans="1:10" ht="12.75">
      <c r="A325" s="138" t="s">
        <v>13</v>
      </c>
      <c r="B325" s="4"/>
      <c r="C325" s="4"/>
      <c r="D325" s="69"/>
      <c r="E325" s="69"/>
      <c r="F325" s="146"/>
      <c r="G325" s="146"/>
      <c r="H325" s="146"/>
      <c r="I325" s="146"/>
      <c r="J325" s="338"/>
    </row>
    <row r="326" spans="1:10" ht="12.75">
      <c r="A326" s="324">
        <v>431</v>
      </c>
      <c r="B326" s="492">
        <v>1813310431</v>
      </c>
      <c r="C326" s="491" t="s">
        <v>557</v>
      </c>
      <c r="D326" s="488"/>
      <c r="E326" s="488"/>
      <c r="F326" s="489"/>
      <c r="G326" s="489"/>
      <c r="H326" s="489"/>
      <c r="I326" s="489"/>
      <c r="J326" s="338"/>
    </row>
    <row r="327" spans="1:10" ht="12.75">
      <c r="A327" s="324">
        <v>433</v>
      </c>
      <c r="B327" s="492">
        <v>1813310433</v>
      </c>
      <c r="C327" s="491" t="s">
        <v>566</v>
      </c>
      <c r="D327" s="488"/>
      <c r="E327" s="488"/>
      <c r="F327" s="489">
        <v>8</v>
      </c>
      <c r="G327" s="489"/>
      <c r="H327" s="489"/>
      <c r="I327" s="489">
        <v>8</v>
      </c>
      <c r="J327" s="338"/>
    </row>
    <row r="328" spans="1:10" ht="12.75">
      <c r="A328" s="324">
        <v>720</v>
      </c>
      <c r="B328" s="492">
        <v>1813310720</v>
      </c>
      <c r="C328" s="491" t="s">
        <v>567</v>
      </c>
      <c r="D328" s="488"/>
      <c r="E328" s="488"/>
      <c r="F328" s="489">
        <v>7</v>
      </c>
      <c r="G328" s="489"/>
      <c r="H328" s="489"/>
      <c r="I328" s="489">
        <v>7</v>
      </c>
      <c r="J328" s="338"/>
    </row>
    <row r="329" spans="1:10" ht="12.75">
      <c r="A329" s="324">
        <v>750</v>
      </c>
      <c r="B329" s="492">
        <v>1813310750</v>
      </c>
      <c r="C329" s="491" t="s">
        <v>558</v>
      </c>
      <c r="D329" s="488"/>
      <c r="E329" s="488"/>
      <c r="F329" s="489"/>
      <c r="G329" s="489"/>
      <c r="H329" s="489"/>
      <c r="I329" s="489"/>
      <c r="J329" s="338"/>
    </row>
    <row r="330" spans="1:10" ht="12.75">
      <c r="A330" s="324">
        <v>751</v>
      </c>
      <c r="B330" s="492">
        <v>1813310751</v>
      </c>
      <c r="C330" s="491" t="s">
        <v>884</v>
      </c>
      <c r="D330" s="488"/>
      <c r="E330" s="488"/>
      <c r="F330" s="489">
        <v>45</v>
      </c>
      <c r="G330" s="489"/>
      <c r="H330" s="489"/>
      <c r="I330" s="489">
        <v>45</v>
      </c>
      <c r="J330" s="338"/>
    </row>
    <row r="331" spans="1:10" ht="12.75">
      <c r="A331" s="324">
        <v>752</v>
      </c>
      <c r="B331" s="492">
        <v>1813310752</v>
      </c>
      <c r="C331" s="491" t="s">
        <v>559</v>
      </c>
      <c r="D331" s="488"/>
      <c r="E331" s="488"/>
      <c r="F331" s="489">
        <v>95</v>
      </c>
      <c r="G331" s="489"/>
      <c r="H331" s="489">
        <v>10</v>
      </c>
      <c r="I331" s="489">
        <v>95</v>
      </c>
      <c r="J331" s="338"/>
    </row>
    <row r="332" spans="1:10" ht="12.75">
      <c r="A332" s="324">
        <v>759</v>
      </c>
      <c r="B332" s="492">
        <v>1813310759</v>
      </c>
      <c r="C332" s="491" t="s">
        <v>560</v>
      </c>
      <c r="D332" s="488"/>
      <c r="E332" s="488"/>
      <c r="F332" s="489">
        <v>110</v>
      </c>
      <c r="G332" s="489"/>
      <c r="H332" s="489">
        <v>88</v>
      </c>
      <c r="I332" s="489">
        <v>130</v>
      </c>
      <c r="J332" s="338"/>
    </row>
    <row r="333" spans="1:10" ht="12.75">
      <c r="A333" s="324">
        <v>780</v>
      </c>
      <c r="B333" s="492">
        <v>1813310780</v>
      </c>
      <c r="C333" s="491" t="s">
        <v>561</v>
      </c>
      <c r="D333" s="488"/>
      <c r="E333" s="488"/>
      <c r="F333" s="489">
        <v>235</v>
      </c>
      <c r="G333" s="489"/>
      <c r="H333" s="489">
        <v>276</v>
      </c>
      <c r="I333" s="489">
        <v>330</v>
      </c>
      <c r="J333" s="338"/>
    </row>
    <row r="334" spans="1:10" ht="12.75">
      <c r="A334" s="20">
        <v>781</v>
      </c>
      <c r="B334" s="492">
        <v>1813310781</v>
      </c>
      <c r="C334" s="24" t="s">
        <v>653</v>
      </c>
      <c r="D334" s="313"/>
      <c r="E334" s="313"/>
      <c r="F334" s="146">
        <v>100</v>
      </c>
      <c r="G334" s="146"/>
      <c r="H334" s="146">
        <v>92</v>
      </c>
      <c r="I334" s="146">
        <v>100</v>
      </c>
      <c r="J334" s="338"/>
    </row>
    <row r="335" spans="1:10" ht="12.75">
      <c r="A335" s="20">
        <v>810</v>
      </c>
      <c r="B335" s="492">
        <v>1813310810</v>
      </c>
      <c r="C335" s="24" t="s">
        <v>748</v>
      </c>
      <c r="D335" s="313"/>
      <c r="E335" s="313"/>
      <c r="F335" s="146">
        <v>40</v>
      </c>
      <c r="G335" s="146"/>
      <c r="H335" s="146">
        <v>40</v>
      </c>
      <c r="I335" s="146">
        <v>65</v>
      </c>
      <c r="J335" s="338"/>
    </row>
    <row r="336" spans="1:10" ht="12.75">
      <c r="A336" s="20">
        <v>930</v>
      </c>
      <c r="B336" s="492">
        <v>1813310930</v>
      </c>
      <c r="C336" s="24" t="s">
        <v>562</v>
      </c>
      <c r="D336" s="313"/>
      <c r="E336" s="313"/>
      <c r="F336" s="146">
        <v>50</v>
      </c>
      <c r="G336" s="146"/>
      <c r="H336" s="146">
        <v>49</v>
      </c>
      <c r="I336" s="146">
        <v>50</v>
      </c>
      <c r="J336" s="338"/>
    </row>
    <row r="337" spans="1:10" ht="12.75">
      <c r="A337" s="6"/>
      <c r="B337" s="7" t="s">
        <v>801</v>
      </c>
      <c r="C337" s="7"/>
      <c r="D337" s="232"/>
      <c r="E337" s="232"/>
      <c r="F337" s="146"/>
      <c r="G337" s="145"/>
      <c r="H337" s="145"/>
      <c r="I337" s="146"/>
      <c r="J337" s="338"/>
    </row>
    <row r="338" spans="1:10" ht="12.75">
      <c r="A338" s="5"/>
      <c r="B338" s="4" t="s">
        <v>14</v>
      </c>
      <c r="C338" s="4"/>
      <c r="D338" s="69"/>
      <c r="E338" s="69"/>
      <c r="F338" s="250">
        <f>SUM(F318:F324)</f>
        <v>1585</v>
      </c>
      <c r="G338" s="250">
        <f>SUM(G318:G324)</f>
        <v>0</v>
      </c>
      <c r="H338" s="250">
        <f>SUM(H318:H324)</f>
        <v>1743</v>
      </c>
      <c r="I338" s="250">
        <f>SUM(I318:I324)</f>
        <v>2173</v>
      </c>
      <c r="J338" s="338"/>
    </row>
    <row r="339" spans="1:10" ht="12.75">
      <c r="A339" s="5"/>
      <c r="B339" s="4" t="s">
        <v>15</v>
      </c>
      <c r="C339" s="4"/>
      <c r="D339" s="69"/>
      <c r="E339" s="69"/>
      <c r="F339" s="250">
        <f>SUM(F326:F336)</f>
        <v>690</v>
      </c>
      <c r="G339" s="250">
        <f>SUM(G324:G336)</f>
        <v>0</v>
      </c>
      <c r="H339" s="250">
        <f>SUM(H326:H336)</f>
        <v>555</v>
      </c>
      <c r="I339" s="250">
        <f>SUM(I326:I336)</f>
        <v>830</v>
      </c>
      <c r="J339" s="338"/>
    </row>
    <row r="340" spans="1:10" ht="12.75">
      <c r="A340" s="5"/>
      <c r="B340" s="4" t="s">
        <v>310</v>
      </c>
      <c r="C340" s="4"/>
      <c r="D340" s="69"/>
      <c r="E340" s="69"/>
      <c r="F340" s="146">
        <f>SUM(F338-F339)</f>
        <v>895</v>
      </c>
      <c r="G340" s="146">
        <f>SUM(G338-G339)</f>
        <v>0</v>
      </c>
      <c r="H340" s="146">
        <f>SUM(H338-H339)</f>
        <v>1188</v>
      </c>
      <c r="I340" s="146">
        <f>SUM(I338-I339)</f>
        <v>1343</v>
      </c>
      <c r="J340" s="338"/>
    </row>
    <row r="341" spans="1:10" ht="12.75">
      <c r="A341" s="20"/>
      <c r="B341" s="138"/>
      <c r="C341" s="24"/>
      <c r="D341" s="313"/>
      <c r="E341" s="313"/>
      <c r="F341" s="146"/>
      <c r="G341" s="146"/>
      <c r="H341" s="146"/>
      <c r="I341" s="146"/>
      <c r="J341" s="338"/>
    </row>
    <row r="342" spans="1:10" ht="12.75">
      <c r="A342" s="20"/>
      <c r="B342" s="138"/>
      <c r="C342" s="24"/>
      <c r="D342" s="313"/>
      <c r="E342" s="313"/>
      <c r="F342" s="146"/>
      <c r="G342" s="146"/>
      <c r="H342" s="146"/>
      <c r="I342" s="146"/>
      <c r="J342" s="338"/>
    </row>
    <row r="343" spans="1:10" ht="18">
      <c r="A343" s="471" t="s">
        <v>665</v>
      </c>
      <c r="B343" s="471"/>
      <c r="C343" s="472"/>
      <c r="D343" s="69"/>
      <c r="E343" s="69"/>
      <c r="F343" s="146"/>
      <c r="G343" s="146"/>
      <c r="H343" s="146"/>
      <c r="I343" s="146"/>
      <c r="J343" s="338"/>
    </row>
    <row r="344" spans="1:10" ht="12.75">
      <c r="A344" s="136" t="s">
        <v>54</v>
      </c>
      <c r="B344" s="4"/>
      <c r="C344" s="4"/>
      <c r="D344" s="69"/>
      <c r="E344" s="69"/>
      <c r="F344" s="146"/>
      <c r="G344" s="146"/>
      <c r="H344" s="146"/>
      <c r="I344" s="146"/>
      <c r="J344" s="338"/>
    </row>
    <row r="345" spans="1:10" ht="12.75">
      <c r="A345" s="4">
        <v>920</v>
      </c>
      <c r="B345" s="432">
        <v>1313301920</v>
      </c>
      <c r="C345" s="4" t="s">
        <v>802</v>
      </c>
      <c r="D345" s="69"/>
      <c r="E345" s="69"/>
      <c r="F345" s="381">
        <v>15</v>
      </c>
      <c r="G345" s="146"/>
      <c r="H345" s="146">
        <v>4</v>
      </c>
      <c r="I345" s="381">
        <v>9</v>
      </c>
      <c r="J345" s="338"/>
    </row>
    <row r="346" spans="1:10" ht="12.75">
      <c r="A346" s="4">
        <v>921</v>
      </c>
      <c r="B346" s="432">
        <v>1313320921</v>
      </c>
      <c r="C346" s="4" t="s">
        <v>888</v>
      </c>
      <c r="D346" s="69"/>
      <c r="E346" s="69"/>
      <c r="F346" s="381"/>
      <c r="G346" s="146"/>
      <c r="H346" s="146"/>
      <c r="I346" s="381"/>
      <c r="J346" s="338"/>
    </row>
    <row r="347" spans="1:10" ht="12.75">
      <c r="A347" s="4">
        <v>923</v>
      </c>
      <c r="B347" s="432">
        <v>1313320923</v>
      </c>
      <c r="C347" s="4" t="s">
        <v>698</v>
      </c>
      <c r="D347" s="69"/>
      <c r="E347" s="69"/>
      <c r="F347" s="381">
        <v>180</v>
      </c>
      <c r="G347" s="146"/>
      <c r="H347" s="146">
        <v>163</v>
      </c>
      <c r="I347" s="381">
        <v>180</v>
      </c>
      <c r="J347" s="338"/>
    </row>
    <row r="348" spans="1:10" ht="12.75">
      <c r="A348" s="4">
        <v>924</v>
      </c>
      <c r="B348" s="432">
        <v>1313320924</v>
      </c>
      <c r="C348" s="4" t="s">
        <v>710</v>
      </c>
      <c r="D348" s="69"/>
      <c r="E348" s="69"/>
      <c r="F348" s="381">
        <v>200</v>
      </c>
      <c r="G348" s="146"/>
      <c r="H348" s="146">
        <v>185</v>
      </c>
      <c r="I348" s="381">
        <v>210</v>
      </c>
      <c r="J348" s="338"/>
    </row>
    <row r="349" spans="1:10" ht="12.75">
      <c r="A349" s="4">
        <v>925</v>
      </c>
      <c r="B349" s="432">
        <v>1313320925</v>
      </c>
      <c r="C349" s="4" t="s">
        <v>711</v>
      </c>
      <c r="D349" s="69"/>
      <c r="E349" s="69"/>
      <c r="F349" s="381">
        <v>90</v>
      </c>
      <c r="G349" s="146"/>
      <c r="H349" s="146">
        <v>34</v>
      </c>
      <c r="I349" s="381">
        <v>55</v>
      </c>
      <c r="J349" s="338"/>
    </row>
    <row r="350" spans="1:10" ht="12.75">
      <c r="A350" s="4">
        <v>920</v>
      </c>
      <c r="B350" s="432">
        <v>1313340920</v>
      </c>
      <c r="C350" s="4" t="s">
        <v>712</v>
      </c>
      <c r="D350" s="69"/>
      <c r="E350" s="69"/>
      <c r="F350" s="381"/>
      <c r="G350" s="146"/>
      <c r="H350" s="146"/>
      <c r="I350" s="381"/>
      <c r="J350" s="338"/>
    </row>
    <row r="351" spans="1:10" ht="12.75">
      <c r="A351" s="138" t="s">
        <v>13</v>
      </c>
      <c r="B351" s="4"/>
      <c r="C351" s="4"/>
      <c r="D351" s="69"/>
      <c r="E351" s="69"/>
      <c r="F351" s="146"/>
      <c r="G351" s="146"/>
      <c r="H351" s="146"/>
      <c r="I351" s="146"/>
      <c r="J351" s="338"/>
    </row>
    <row r="352" spans="1:10" ht="12.75">
      <c r="A352" s="324">
        <v>433</v>
      </c>
      <c r="B352" s="492">
        <v>1813320433</v>
      </c>
      <c r="C352" s="491" t="s">
        <v>689</v>
      </c>
      <c r="D352" s="488"/>
      <c r="E352" s="488"/>
      <c r="F352" s="489"/>
      <c r="G352" s="489"/>
      <c r="H352" s="489"/>
      <c r="I352" s="489"/>
      <c r="J352" s="338"/>
    </row>
    <row r="353" spans="1:10" ht="12.75">
      <c r="A353" s="324">
        <v>582</v>
      </c>
      <c r="B353" s="492">
        <v>1813320582</v>
      </c>
      <c r="C353" s="491" t="s">
        <v>887</v>
      </c>
      <c r="D353" s="488"/>
      <c r="E353" s="488"/>
      <c r="F353" s="489">
        <v>10</v>
      </c>
      <c r="G353" s="489"/>
      <c r="H353" s="489"/>
      <c r="I353" s="489">
        <v>10</v>
      </c>
      <c r="J353" s="338"/>
    </row>
    <row r="354" spans="1:10" ht="12.75">
      <c r="A354" s="324">
        <v>720</v>
      </c>
      <c r="B354" s="492">
        <v>1813320720</v>
      </c>
      <c r="C354" s="491" t="s">
        <v>690</v>
      </c>
      <c r="D354" s="488"/>
      <c r="E354" s="488"/>
      <c r="F354" s="489"/>
      <c r="G354" s="489"/>
      <c r="H354" s="489"/>
      <c r="I354" s="489"/>
      <c r="J354" s="338"/>
    </row>
    <row r="355" spans="1:10" ht="12.75">
      <c r="A355" s="324">
        <v>750</v>
      </c>
      <c r="B355" s="492">
        <v>1813320750</v>
      </c>
      <c r="C355" s="491" t="s">
        <v>691</v>
      </c>
      <c r="D355" s="488"/>
      <c r="E355" s="488"/>
      <c r="F355" s="489"/>
      <c r="G355" s="489"/>
      <c r="H355" s="489"/>
      <c r="I355" s="489"/>
      <c r="J355" s="338"/>
    </row>
    <row r="356" spans="1:10" ht="12.75">
      <c r="A356" s="324">
        <v>751</v>
      </c>
      <c r="B356" s="492">
        <v>1813320751</v>
      </c>
      <c r="C356" s="491" t="s">
        <v>692</v>
      </c>
      <c r="D356" s="488"/>
      <c r="E356" s="488"/>
      <c r="F356" s="489">
        <v>52</v>
      </c>
      <c r="G356" s="489"/>
      <c r="H356" s="489">
        <v>51</v>
      </c>
      <c r="I356" s="489">
        <v>52</v>
      </c>
      <c r="J356" s="338"/>
    </row>
    <row r="357" spans="1:10" ht="12.75">
      <c r="A357" s="324">
        <v>752</v>
      </c>
      <c r="B357" s="492">
        <v>1813320752</v>
      </c>
      <c r="C357" s="491" t="s">
        <v>693</v>
      </c>
      <c r="D357" s="488"/>
      <c r="E357" s="488"/>
      <c r="F357" s="489">
        <v>50</v>
      </c>
      <c r="G357" s="489"/>
      <c r="H357" s="489"/>
      <c r="I357" s="489">
        <v>50</v>
      </c>
      <c r="J357" s="338"/>
    </row>
    <row r="358" spans="1:10" ht="12.75">
      <c r="A358" s="324">
        <v>759</v>
      </c>
      <c r="B358" s="492">
        <v>1813320759</v>
      </c>
      <c r="C358" s="491" t="s">
        <v>694</v>
      </c>
      <c r="D358" s="488"/>
      <c r="E358" s="488"/>
      <c r="F358" s="489">
        <v>110</v>
      </c>
      <c r="G358" s="489"/>
      <c r="H358" s="489">
        <v>118</v>
      </c>
      <c r="I358" s="489">
        <v>110</v>
      </c>
      <c r="J358" s="338"/>
    </row>
    <row r="359" spans="1:10" ht="12.75">
      <c r="A359" s="324">
        <v>780</v>
      </c>
      <c r="B359" s="492">
        <v>1813320780</v>
      </c>
      <c r="C359" s="491" t="s">
        <v>699</v>
      </c>
      <c r="D359" s="488"/>
      <c r="E359" s="488"/>
      <c r="F359" s="489">
        <v>170</v>
      </c>
      <c r="G359" s="489"/>
      <c r="H359" s="489">
        <v>160</v>
      </c>
      <c r="I359" s="489">
        <v>220</v>
      </c>
      <c r="J359" s="338"/>
    </row>
    <row r="360" spans="1:10" ht="12.75">
      <c r="A360" s="20">
        <v>781</v>
      </c>
      <c r="B360" s="492">
        <v>1813320781</v>
      </c>
      <c r="C360" s="24" t="s">
        <v>695</v>
      </c>
      <c r="D360" s="313"/>
      <c r="E360" s="313"/>
      <c r="F360" s="146">
        <v>90</v>
      </c>
      <c r="G360" s="146"/>
      <c r="H360" s="146">
        <v>34</v>
      </c>
      <c r="I360" s="146">
        <v>60</v>
      </c>
      <c r="J360" s="338"/>
    </row>
    <row r="361" spans="1:10" ht="12.75">
      <c r="A361" s="20">
        <v>782</v>
      </c>
      <c r="B361" s="492">
        <v>1813320782</v>
      </c>
      <c r="C361" s="24" t="s">
        <v>744</v>
      </c>
      <c r="D361" s="313"/>
      <c r="E361" s="313"/>
      <c r="F361" s="146"/>
      <c r="G361" s="146"/>
      <c r="H361" s="146"/>
      <c r="I361" s="146"/>
      <c r="J361" s="338"/>
    </row>
    <row r="362" spans="1:10" ht="12.75">
      <c r="A362" s="20">
        <v>810</v>
      </c>
      <c r="B362" s="492">
        <v>1813320810</v>
      </c>
      <c r="C362" s="24" t="s">
        <v>696</v>
      </c>
      <c r="D362" s="313"/>
      <c r="E362" s="313"/>
      <c r="F362" s="146">
        <v>60</v>
      </c>
      <c r="G362" s="146"/>
      <c r="H362" s="146">
        <v>60</v>
      </c>
      <c r="I362" s="146">
        <v>60</v>
      </c>
      <c r="J362" s="338"/>
    </row>
    <row r="363" spans="1:10" ht="12.75">
      <c r="A363" s="20">
        <v>930</v>
      </c>
      <c r="B363" s="492">
        <v>1813320930</v>
      </c>
      <c r="C363" s="24" t="s">
        <v>697</v>
      </c>
      <c r="D363" s="313"/>
      <c r="E363" s="313"/>
      <c r="F363" s="146">
        <v>50</v>
      </c>
      <c r="G363" s="146"/>
      <c r="H363" s="146">
        <v>50</v>
      </c>
      <c r="I363" s="146">
        <v>50</v>
      </c>
      <c r="J363" s="338"/>
    </row>
    <row r="364" spans="1:10" ht="12.75">
      <c r="A364" s="20">
        <v>780</v>
      </c>
      <c r="B364" s="492">
        <v>1813340780</v>
      </c>
      <c r="C364" s="24" t="s">
        <v>700</v>
      </c>
      <c r="D364" s="313"/>
      <c r="E364" s="313"/>
      <c r="F364" s="146"/>
      <c r="G364" s="146"/>
      <c r="H364" s="146">
        <v>30</v>
      </c>
      <c r="I364" s="146"/>
      <c r="J364" s="338"/>
    </row>
    <row r="365" spans="1:10" ht="12.75">
      <c r="A365" s="6"/>
      <c r="B365" s="7" t="s">
        <v>800</v>
      </c>
      <c r="C365" s="7"/>
      <c r="D365" s="232"/>
      <c r="E365" s="232"/>
      <c r="F365" s="146"/>
      <c r="G365" s="145"/>
      <c r="H365" s="145"/>
      <c r="I365" s="146"/>
      <c r="J365" s="338"/>
    </row>
    <row r="366" spans="1:10" ht="12.75">
      <c r="A366" s="5"/>
      <c r="B366" s="4" t="s">
        <v>14</v>
      </c>
      <c r="C366" s="4"/>
      <c r="D366" s="69"/>
      <c r="E366" s="69"/>
      <c r="F366" s="250">
        <f>SUM(F345:F350)</f>
        <v>485</v>
      </c>
      <c r="G366" s="250">
        <f>SUM(G345:G350)</f>
        <v>0</v>
      </c>
      <c r="H366" s="250">
        <f>SUM(H345:H350)</f>
        <v>386</v>
      </c>
      <c r="I366" s="250">
        <f>SUM(I345:I350)</f>
        <v>454</v>
      </c>
      <c r="J366" s="338"/>
    </row>
    <row r="367" spans="1:10" ht="12.75">
      <c r="A367" s="5"/>
      <c r="B367" s="4" t="s">
        <v>15</v>
      </c>
      <c r="C367" s="4"/>
      <c r="D367" s="69"/>
      <c r="E367" s="69"/>
      <c r="F367" s="250">
        <f>SUM(F350:F364)</f>
        <v>592</v>
      </c>
      <c r="G367" s="250">
        <f>SUM(G350:G363)</f>
        <v>0</v>
      </c>
      <c r="H367" s="250">
        <f>SUM(H350:H364)</f>
        <v>503</v>
      </c>
      <c r="I367" s="250">
        <f>SUM(I350:I364)</f>
        <v>612</v>
      </c>
      <c r="J367" s="338"/>
    </row>
    <row r="368" spans="1:10" ht="12.75">
      <c r="A368" s="5"/>
      <c r="B368" s="4" t="s">
        <v>310</v>
      </c>
      <c r="C368" s="4"/>
      <c r="D368" s="69"/>
      <c r="E368" s="69"/>
      <c r="F368" s="146">
        <f>SUM(F366-F367)</f>
        <v>-107</v>
      </c>
      <c r="G368" s="146">
        <f>SUM(G366-G367)</f>
        <v>0</v>
      </c>
      <c r="H368" s="146">
        <f>SUM(H366-H367)</f>
        <v>-117</v>
      </c>
      <c r="I368" s="146">
        <f>SUM(I366-I367)</f>
        <v>-158</v>
      </c>
      <c r="J368" s="338"/>
    </row>
    <row r="369" spans="1:10" ht="12.75">
      <c r="A369" s="20"/>
      <c r="B369" s="138"/>
      <c r="C369" s="24"/>
      <c r="D369" s="313"/>
      <c r="E369" s="313"/>
      <c r="F369" s="146"/>
      <c r="G369" s="146"/>
      <c r="H369" s="146"/>
      <c r="I369" s="146"/>
      <c r="J369" s="338"/>
    </row>
    <row r="370" spans="1:10" ht="12.75">
      <c r="A370" s="442"/>
      <c r="B370" s="236"/>
      <c r="C370" s="260"/>
      <c r="D370" s="443"/>
      <c r="E370" s="443"/>
      <c r="F370" s="147"/>
      <c r="G370" s="147"/>
      <c r="H370" s="147"/>
      <c r="I370" s="147"/>
      <c r="J370" s="338"/>
    </row>
    <row r="371" spans="1:10" ht="27.75">
      <c r="A371" s="523" t="s">
        <v>26</v>
      </c>
      <c r="B371" s="523"/>
      <c r="C371" s="523"/>
      <c r="D371" s="523"/>
      <c r="E371" s="523"/>
      <c r="F371" s="523"/>
      <c r="G371" s="523"/>
      <c r="H371" s="523"/>
      <c r="I371" s="523"/>
      <c r="J371" s="1"/>
    </row>
    <row r="372" spans="1:10" ht="27.75">
      <c r="A372" s="521" t="s">
        <v>820</v>
      </c>
      <c r="B372" s="521"/>
      <c r="C372" s="521"/>
      <c r="D372" s="521"/>
      <c r="E372" s="521"/>
      <c r="F372" s="521"/>
      <c r="G372" s="521"/>
      <c r="H372" s="521"/>
      <c r="I372" s="521"/>
      <c r="J372" s="1"/>
    </row>
    <row r="373" spans="1:10" ht="20.25">
      <c r="A373" s="522" t="s">
        <v>71</v>
      </c>
      <c r="B373" s="522"/>
      <c r="C373" s="522"/>
      <c r="D373" s="522"/>
      <c r="E373" s="522"/>
      <c r="F373" s="522"/>
      <c r="G373" s="522"/>
      <c r="H373" s="522"/>
      <c r="I373" s="522"/>
      <c r="J373" s="17"/>
    </row>
    <row r="374" spans="1:10" ht="20.25">
      <c r="A374" s="522" t="s">
        <v>141</v>
      </c>
      <c r="B374" s="522"/>
      <c r="C374" s="522"/>
      <c r="D374" s="522"/>
      <c r="E374" s="522"/>
      <c r="F374" s="522"/>
      <c r="G374" s="522"/>
      <c r="H374" s="522"/>
      <c r="I374" s="522"/>
      <c r="J374" s="17"/>
    </row>
    <row r="375" spans="1:10" ht="20.25">
      <c r="A375" s="530" t="s">
        <v>306</v>
      </c>
      <c r="B375" s="530"/>
      <c r="C375" s="530"/>
      <c r="D375" s="530"/>
      <c r="E375" s="530"/>
      <c r="F375" s="530"/>
      <c r="G375" s="530"/>
      <c r="H375" s="530"/>
      <c r="I375" s="530"/>
      <c r="J375" s="17"/>
    </row>
    <row r="376" spans="1:10" s="37" customFormat="1" ht="13.5" thickBot="1">
      <c r="A376" s="42">
        <v>1</v>
      </c>
      <c r="B376" s="43">
        <v>2</v>
      </c>
      <c r="C376" s="43">
        <v>3</v>
      </c>
      <c r="D376" s="525" t="s">
        <v>392</v>
      </c>
      <c r="E376" s="532"/>
      <c r="F376" s="363" t="s">
        <v>325</v>
      </c>
      <c r="G376" s="230">
        <v>5</v>
      </c>
      <c r="H376" s="229" t="s">
        <v>393</v>
      </c>
      <c r="I376" s="363" t="s">
        <v>325</v>
      </c>
      <c r="J376" s="240" t="s">
        <v>416</v>
      </c>
    </row>
    <row r="377" spans="1:10" s="37" customFormat="1" ht="13.5" customHeight="1" thickTop="1">
      <c r="A377" s="35" t="s">
        <v>0</v>
      </c>
      <c r="B377" s="36"/>
      <c r="C377" s="36"/>
      <c r="D377" s="527" t="s">
        <v>297</v>
      </c>
      <c r="E377" s="533"/>
      <c r="F377" s="243"/>
      <c r="G377" s="242" t="s">
        <v>305</v>
      </c>
      <c r="H377" s="535" t="s">
        <v>814</v>
      </c>
      <c r="I377" s="243" t="s">
        <v>309</v>
      </c>
      <c r="J377" s="362" t="s">
        <v>309</v>
      </c>
    </row>
    <row r="378" spans="1:10" s="37" customFormat="1" ht="13.5" thickBot="1">
      <c r="A378" s="38" t="s">
        <v>1</v>
      </c>
      <c r="B378" s="39" t="s">
        <v>51</v>
      </c>
      <c r="C378" s="39" t="s">
        <v>2</v>
      </c>
      <c r="D378" s="529"/>
      <c r="E378" s="534"/>
      <c r="F378" s="365" t="s">
        <v>376</v>
      </c>
      <c r="G378" s="242"/>
      <c r="H378" s="536"/>
      <c r="I378" s="365" t="s">
        <v>376</v>
      </c>
      <c r="J378" s="368" t="s">
        <v>376</v>
      </c>
    </row>
    <row r="379" spans="1:10" s="37" customFormat="1" ht="26.25" thickBot="1">
      <c r="A379" s="40"/>
      <c r="B379" s="41"/>
      <c r="C379" s="41"/>
      <c r="D379" s="41" t="s">
        <v>771</v>
      </c>
      <c r="E379" s="379" t="s">
        <v>813</v>
      </c>
      <c r="F379" s="379" t="s">
        <v>771</v>
      </c>
      <c r="G379" s="245" t="s">
        <v>429</v>
      </c>
      <c r="H379" s="537"/>
      <c r="I379" s="379" t="s">
        <v>813</v>
      </c>
      <c r="J379" s="370" t="s">
        <v>417</v>
      </c>
    </row>
    <row r="380" spans="1:10" s="14" customFormat="1" ht="18.75" thickTop="1">
      <c r="A380" s="13" t="s">
        <v>79</v>
      </c>
      <c r="B380" s="13"/>
      <c r="C380" s="18"/>
      <c r="D380" s="310"/>
      <c r="E380" s="310"/>
      <c r="G380" s="44"/>
      <c r="H380" s="217"/>
      <c r="J380" s="52"/>
    </row>
    <row r="381" spans="1:10" ht="12.75">
      <c r="A381" s="15" t="s">
        <v>54</v>
      </c>
      <c r="J381" s="17"/>
    </row>
    <row r="382" spans="1:10" ht="12.75" outlineLevel="1">
      <c r="A382" s="4">
        <v>430</v>
      </c>
      <c r="B382" s="432">
        <v>1314100430</v>
      </c>
      <c r="C382" s="4" t="s">
        <v>885</v>
      </c>
      <c r="D382" s="69"/>
      <c r="E382" s="69"/>
      <c r="F382" s="231">
        <v>545</v>
      </c>
      <c r="G382" s="231">
        <v>660</v>
      </c>
      <c r="H382" s="177"/>
      <c r="I382" s="231">
        <v>650</v>
      </c>
      <c r="J382" s="146"/>
    </row>
    <row r="383" spans="1:10" ht="12.75" outlineLevel="1">
      <c r="A383" s="4">
        <v>920</v>
      </c>
      <c r="B383" s="432">
        <v>1314100920</v>
      </c>
      <c r="C383" s="4" t="s">
        <v>489</v>
      </c>
      <c r="D383" s="69"/>
      <c r="E383" s="69"/>
      <c r="F383" s="146"/>
      <c r="G383" s="231">
        <v>48</v>
      </c>
      <c r="H383" s="177"/>
      <c r="I383" s="146"/>
      <c r="J383" s="146"/>
    </row>
    <row r="384" spans="1:10" ht="12.75" outlineLevel="1">
      <c r="A384" s="4">
        <v>922</v>
      </c>
      <c r="B384" s="432">
        <v>1314100922</v>
      </c>
      <c r="C384" s="4" t="s">
        <v>515</v>
      </c>
      <c r="D384" s="69"/>
      <c r="E384" s="69"/>
      <c r="F384" s="146"/>
      <c r="G384" s="231"/>
      <c r="H384" s="177"/>
      <c r="I384" s="146"/>
      <c r="J384" s="146"/>
    </row>
    <row r="385" spans="1:10" ht="12.75" outlineLevel="1">
      <c r="A385" s="4">
        <v>924</v>
      </c>
      <c r="B385" s="432">
        <v>1314100924</v>
      </c>
      <c r="C385" s="4" t="s">
        <v>565</v>
      </c>
      <c r="D385" s="69"/>
      <c r="E385" s="69"/>
      <c r="F385" s="146"/>
      <c r="G385" s="231"/>
      <c r="H385" s="177"/>
      <c r="I385" s="146"/>
      <c r="J385" s="146"/>
    </row>
    <row r="386" spans="1:10" ht="12.75" outlineLevel="1">
      <c r="A386" s="4"/>
      <c r="B386" s="4"/>
      <c r="C386" s="4"/>
      <c r="D386" s="69"/>
      <c r="E386" s="69"/>
      <c r="F386" s="231"/>
      <c r="G386" s="231"/>
      <c r="H386" s="177"/>
      <c r="I386" s="231"/>
      <c r="J386" s="146"/>
    </row>
    <row r="387" spans="1:10" s="15" customFormat="1" ht="12.75" customHeight="1" outlineLevel="1">
      <c r="A387" s="138" t="s">
        <v>13</v>
      </c>
      <c r="B387" s="138"/>
      <c r="C387" s="139"/>
      <c r="D387" s="312"/>
      <c r="E387" s="312"/>
      <c r="F387" s="136"/>
      <c r="G387" s="136"/>
      <c r="H387" s="220"/>
      <c r="I387" s="136"/>
      <c r="J387" s="136"/>
    </row>
    <row r="388" spans="1:10" s="327" customFormat="1" ht="12.75" customHeight="1" outlineLevel="1">
      <c r="A388" s="324"/>
      <c r="B388" s="324"/>
      <c r="C388" s="325" t="s">
        <v>405</v>
      </c>
      <c r="D388" s="328"/>
      <c r="E388" s="328"/>
      <c r="F388" s="340"/>
      <c r="G388" s="340"/>
      <c r="H388" s="326"/>
      <c r="I388" s="340"/>
      <c r="J388" s="340"/>
    </row>
    <row r="389" spans="1:10" ht="12.75" outlineLevel="2">
      <c r="A389" s="4">
        <v>110</v>
      </c>
      <c r="B389" s="432">
        <v>1814000110</v>
      </c>
      <c r="C389" s="4" t="s">
        <v>57</v>
      </c>
      <c r="D389" s="69"/>
      <c r="E389" s="69"/>
      <c r="F389" s="4"/>
      <c r="G389" s="4"/>
      <c r="H389" s="177"/>
      <c r="I389" s="4"/>
      <c r="J389" s="4"/>
    </row>
    <row r="390" spans="1:10" ht="12.75" outlineLevel="2">
      <c r="A390" s="4">
        <v>120</v>
      </c>
      <c r="B390" s="432">
        <v>1814000120</v>
      </c>
      <c r="C390" s="4" t="s">
        <v>4</v>
      </c>
      <c r="D390" s="69"/>
      <c r="E390" s="69"/>
      <c r="F390" s="4"/>
      <c r="G390" s="4"/>
      <c r="H390" s="177"/>
      <c r="I390" s="4"/>
      <c r="J390" s="4"/>
    </row>
    <row r="391" spans="1:10" ht="12.75" outlineLevel="2">
      <c r="A391" s="4">
        <v>121</v>
      </c>
      <c r="B391" s="432">
        <v>1814000121</v>
      </c>
      <c r="C391" s="4" t="s">
        <v>377</v>
      </c>
      <c r="D391" s="69"/>
      <c r="E391" s="69"/>
      <c r="F391" s="4"/>
      <c r="G391" s="4"/>
      <c r="H391" s="177"/>
      <c r="I391" s="4"/>
      <c r="J391" s="4"/>
    </row>
    <row r="392" spans="1:10" ht="12.75" outlineLevel="2">
      <c r="A392" s="4">
        <v>140</v>
      </c>
      <c r="B392" s="432">
        <v>1814000140</v>
      </c>
      <c r="C392" s="4" t="s">
        <v>58</v>
      </c>
      <c r="D392" s="69"/>
      <c r="E392" s="69"/>
      <c r="F392" s="4"/>
      <c r="G392" s="4"/>
      <c r="H392" s="177"/>
      <c r="I392" s="4"/>
      <c r="J392" s="4"/>
    </row>
    <row r="393" spans="1:10" ht="12.75" outlineLevel="2">
      <c r="A393" s="4">
        <v>181</v>
      </c>
      <c r="B393" s="432">
        <v>1814000181</v>
      </c>
      <c r="C393" s="4" t="s">
        <v>5</v>
      </c>
      <c r="D393" s="69"/>
      <c r="E393" s="69"/>
      <c r="F393" s="4"/>
      <c r="G393" s="4"/>
      <c r="H393" s="177"/>
      <c r="I393" s="4"/>
      <c r="J393" s="4"/>
    </row>
    <row r="394" spans="1:10" ht="12.75" outlineLevel="2">
      <c r="A394" s="4">
        <v>182</v>
      </c>
      <c r="B394" s="432">
        <v>1814000182</v>
      </c>
      <c r="C394" s="4" t="s">
        <v>6</v>
      </c>
      <c r="D394" s="69"/>
      <c r="E394" s="69"/>
      <c r="F394" s="146"/>
      <c r="G394" s="146"/>
      <c r="H394" s="177"/>
      <c r="I394" s="146"/>
      <c r="J394" s="146"/>
    </row>
    <row r="395" spans="1:10" ht="12.75" outlineLevel="2">
      <c r="A395" s="4">
        <v>810</v>
      </c>
      <c r="B395" s="432">
        <v>1814000810</v>
      </c>
      <c r="C395" s="4" t="s">
        <v>80</v>
      </c>
      <c r="D395" s="69"/>
      <c r="E395" s="69"/>
      <c r="F395" s="4"/>
      <c r="G395" s="4"/>
      <c r="H395" s="177"/>
      <c r="I395" s="4"/>
      <c r="J395" s="146"/>
    </row>
    <row r="396" spans="1:10" s="323" customFormat="1" ht="12.75" outlineLevel="2">
      <c r="A396" s="320"/>
      <c r="B396" s="320">
        <v>814100</v>
      </c>
      <c r="C396" s="320" t="s">
        <v>404</v>
      </c>
      <c r="D396" s="314"/>
      <c r="E396" s="314"/>
      <c r="F396" s="424"/>
      <c r="G396" s="320"/>
      <c r="H396" s="322"/>
      <c r="I396" s="424"/>
      <c r="J396" s="321"/>
    </row>
    <row r="397" spans="1:10" ht="12.75" outlineLevel="2">
      <c r="A397" s="4">
        <v>110</v>
      </c>
      <c r="B397" s="432">
        <v>1814100110</v>
      </c>
      <c r="C397" s="4" t="s">
        <v>57</v>
      </c>
      <c r="D397" s="69"/>
      <c r="E397" s="69"/>
      <c r="F397" s="404">
        <v>545</v>
      </c>
      <c r="G397" s="412">
        <v>490</v>
      </c>
      <c r="H397" s="177">
        <v>571</v>
      </c>
      <c r="I397" s="404">
        <v>612</v>
      </c>
      <c r="J397" s="146"/>
    </row>
    <row r="398" spans="1:10" ht="12.75" outlineLevel="2">
      <c r="A398" s="4">
        <v>120</v>
      </c>
      <c r="B398" s="432">
        <v>1814100120</v>
      </c>
      <c r="C398" s="4" t="s">
        <v>4</v>
      </c>
      <c r="D398" s="69"/>
      <c r="E398" s="69"/>
      <c r="F398" s="404"/>
      <c r="G398" s="412">
        <v>22</v>
      </c>
      <c r="H398" s="177"/>
      <c r="I398" s="404"/>
      <c r="J398" s="146"/>
    </row>
    <row r="399" spans="1:11" ht="12.75" outlineLevel="2">
      <c r="A399" s="4">
        <v>750</v>
      </c>
      <c r="B399" s="432">
        <v>1814100750</v>
      </c>
      <c r="C399" s="4" t="s">
        <v>568</v>
      </c>
      <c r="D399" s="69"/>
      <c r="E399" s="69"/>
      <c r="F399" s="404">
        <v>5</v>
      </c>
      <c r="G399" s="412"/>
      <c r="H399" s="177"/>
      <c r="I399" s="404">
        <v>5</v>
      </c>
      <c r="J399" s="146"/>
      <c r="K399" s="233"/>
    </row>
    <row r="400" spans="1:11" ht="12.75" outlineLevel="2">
      <c r="A400" s="4">
        <v>751</v>
      </c>
      <c r="B400" s="432">
        <v>1814100751</v>
      </c>
      <c r="C400" s="4" t="s">
        <v>515</v>
      </c>
      <c r="D400" s="69"/>
      <c r="E400" s="69"/>
      <c r="F400" s="404"/>
      <c r="G400" s="412"/>
      <c r="H400" s="177"/>
      <c r="I400" s="404"/>
      <c r="J400" s="146"/>
      <c r="K400" s="233"/>
    </row>
    <row r="401" spans="1:11" ht="12.75" outlineLevel="2">
      <c r="A401" s="4">
        <v>780</v>
      </c>
      <c r="B401" s="432">
        <v>1814100780</v>
      </c>
      <c r="C401" s="4" t="s">
        <v>563</v>
      </c>
      <c r="D401" s="69"/>
      <c r="E401" s="69"/>
      <c r="F401" s="404">
        <v>15</v>
      </c>
      <c r="G401" s="412"/>
      <c r="H401" s="177"/>
      <c r="I401" s="404">
        <v>15</v>
      </c>
      <c r="J401" s="146"/>
      <c r="K401" s="233"/>
    </row>
    <row r="402" spans="1:11" ht="12.75" outlineLevel="2">
      <c r="A402" s="4">
        <v>781</v>
      </c>
      <c r="B402" s="432">
        <v>1814100781</v>
      </c>
      <c r="C402" s="4" t="s">
        <v>10</v>
      </c>
      <c r="D402" s="69"/>
      <c r="E402" s="69"/>
      <c r="F402" s="404"/>
      <c r="G402" s="412"/>
      <c r="H402" s="177"/>
      <c r="I402" s="404"/>
      <c r="J402" s="146"/>
      <c r="K402" s="233"/>
    </row>
    <row r="403" spans="1:11" ht="12.75" outlineLevel="2">
      <c r="A403" s="4">
        <v>930</v>
      </c>
      <c r="B403" s="432">
        <v>1814100930</v>
      </c>
      <c r="C403" s="4" t="s">
        <v>489</v>
      </c>
      <c r="D403" s="69"/>
      <c r="E403" s="69"/>
      <c r="F403" s="404"/>
      <c r="G403" s="412">
        <v>48</v>
      </c>
      <c r="H403" s="177"/>
      <c r="I403" s="404"/>
      <c r="J403" s="146"/>
      <c r="K403" s="233"/>
    </row>
    <row r="404" spans="1:10" ht="12.75" outlineLevel="2">
      <c r="A404" s="4"/>
      <c r="B404" s="4"/>
      <c r="C404" s="4"/>
      <c r="D404" s="69"/>
      <c r="E404" s="69"/>
      <c r="F404" s="146"/>
      <c r="G404" s="4"/>
      <c r="H404" s="177"/>
      <c r="I404" s="146"/>
      <c r="J404" s="146"/>
    </row>
    <row r="405" spans="1:10" s="2" customFormat="1" ht="12.75" outlineLevel="2">
      <c r="A405" s="6"/>
      <c r="B405" s="7" t="s">
        <v>189</v>
      </c>
      <c r="C405" s="7"/>
      <c r="D405" s="232">
        <v>5.5</v>
      </c>
      <c r="E405" s="232">
        <v>5.5</v>
      </c>
      <c r="F405" s="146"/>
      <c r="G405" s="7"/>
      <c r="H405" s="221"/>
      <c r="I405" s="146"/>
      <c r="J405" s="7"/>
    </row>
    <row r="406" spans="1:10" ht="12.75" outlineLevel="2">
      <c r="A406" s="5"/>
      <c r="B406" s="4" t="s">
        <v>14</v>
      </c>
      <c r="C406" s="4"/>
      <c r="D406" s="69"/>
      <c r="E406" s="69"/>
      <c r="F406" s="250">
        <f>SUM(F382:F386)</f>
        <v>545</v>
      </c>
      <c r="G406" s="250">
        <f>SUM(G382:G386)</f>
        <v>708</v>
      </c>
      <c r="H406" s="250">
        <f>SUM(H382:H385)</f>
        <v>0</v>
      </c>
      <c r="I406" s="250">
        <f>SUM(I382:I386)</f>
        <v>650</v>
      </c>
      <c r="J406" s="250">
        <f>SUM(J382:J385)</f>
        <v>0</v>
      </c>
    </row>
    <row r="407" spans="1:10" ht="12.75" outlineLevel="1">
      <c r="A407" s="5"/>
      <c r="B407" s="4" t="s">
        <v>15</v>
      </c>
      <c r="C407" s="4"/>
      <c r="D407" s="69"/>
      <c r="E407" s="69"/>
      <c r="F407" s="250">
        <f>SUM(F389:F404)</f>
        <v>565</v>
      </c>
      <c r="G407" s="250">
        <f>SUM(G389:G404)</f>
        <v>560</v>
      </c>
      <c r="H407" s="250">
        <f>SUM(H389:H404)</f>
        <v>571</v>
      </c>
      <c r="I407" s="250">
        <f>SUM(I389:I404)</f>
        <v>632</v>
      </c>
      <c r="J407" s="250">
        <f>SUM(J389:J404)</f>
        <v>0</v>
      </c>
    </row>
    <row r="408" spans="1:10" ht="12.75">
      <c r="A408" s="5"/>
      <c r="B408" s="4" t="s">
        <v>310</v>
      </c>
      <c r="C408" s="4"/>
      <c r="D408" s="69"/>
      <c r="E408" s="69"/>
      <c r="F408" s="153">
        <f>SUM(F406-F407)</f>
        <v>-20</v>
      </c>
      <c r="G408" s="153">
        <f>SUM(G406-G407)</f>
        <v>148</v>
      </c>
      <c r="H408" s="146">
        <f>SUM(H406-H407)</f>
        <v>-571</v>
      </c>
      <c r="I408" s="153">
        <f>SUM(I406-I407)</f>
        <v>18</v>
      </c>
      <c r="J408" s="153">
        <f>SUM(J406-J407)</f>
        <v>0</v>
      </c>
    </row>
    <row r="409" spans="7:10" ht="12.75">
      <c r="G409" s="1"/>
      <c r="J409" s="68"/>
    </row>
    <row r="410" spans="1:10" s="14" customFormat="1" ht="18">
      <c r="A410" s="13" t="s">
        <v>217</v>
      </c>
      <c r="B410" s="51"/>
      <c r="C410" s="53"/>
      <c r="D410" s="316"/>
      <c r="E410" s="316"/>
      <c r="H410" s="217"/>
      <c r="J410" s="54"/>
    </row>
    <row r="411" spans="1:10" s="14" customFormat="1" ht="18">
      <c r="A411" s="25" t="s">
        <v>54</v>
      </c>
      <c r="B411" s="17"/>
      <c r="C411" s="26"/>
      <c r="D411" s="265"/>
      <c r="E411" s="265"/>
      <c r="H411" s="217"/>
      <c r="J411" s="54"/>
    </row>
    <row r="412" spans="1:10" s="14" customFormat="1" ht="12.75" customHeight="1" outlineLevel="1">
      <c r="A412" s="4">
        <v>920</v>
      </c>
      <c r="B412" s="432">
        <v>1317000920</v>
      </c>
      <c r="C412" s="4" t="s">
        <v>82</v>
      </c>
      <c r="D412" s="69"/>
      <c r="E412" s="69"/>
      <c r="F412" s="381">
        <v>200</v>
      </c>
      <c r="G412" s="383">
        <v>185</v>
      </c>
      <c r="H412" s="177">
        <v>197</v>
      </c>
      <c r="I412" s="381">
        <v>200</v>
      </c>
      <c r="J412" s="146"/>
    </row>
    <row r="413" spans="1:10" s="14" customFormat="1" ht="12.75" customHeight="1" outlineLevel="1">
      <c r="A413" s="4"/>
      <c r="B413" s="432"/>
      <c r="C413" s="4"/>
      <c r="D413" s="69"/>
      <c r="E413" s="69"/>
      <c r="F413" s="383"/>
      <c r="G413" s="383">
        <v>1671</v>
      </c>
      <c r="H413" s="177"/>
      <c r="I413" s="383"/>
      <c r="J413" s="146"/>
    </row>
    <row r="414" spans="1:10" s="14" customFormat="1" ht="12.75" customHeight="1" outlineLevel="1">
      <c r="A414" s="4">
        <v>920</v>
      </c>
      <c r="B414" s="4">
        <v>1513000</v>
      </c>
      <c r="C414" s="4" t="s">
        <v>460</v>
      </c>
      <c r="D414" s="69"/>
      <c r="E414" s="69"/>
      <c r="F414" s="383"/>
      <c r="G414" s="383"/>
      <c r="H414" s="177"/>
      <c r="I414" s="383"/>
      <c r="J414" s="146"/>
    </row>
    <row r="415" spans="1:10" s="15" customFormat="1" ht="12.75" customHeight="1" outlineLevel="1">
      <c r="A415" s="138" t="s">
        <v>13</v>
      </c>
      <c r="B415" s="138"/>
      <c r="C415" s="139"/>
      <c r="D415" s="312"/>
      <c r="E415" s="312"/>
      <c r="F415" s="146"/>
      <c r="G415" s="136"/>
      <c r="H415" s="220"/>
      <c r="I415" s="146"/>
      <c r="J415" s="136"/>
    </row>
    <row r="416" spans="1:10" ht="12.75" outlineLevel="2">
      <c r="A416" s="4">
        <v>110</v>
      </c>
      <c r="B416" s="432">
        <v>1817000110</v>
      </c>
      <c r="C416" s="4" t="s">
        <v>57</v>
      </c>
      <c r="D416" s="69"/>
      <c r="E416" s="69"/>
      <c r="F416" s="404">
        <v>875</v>
      </c>
      <c r="G416" s="412">
        <v>596</v>
      </c>
      <c r="H416" s="177">
        <v>818</v>
      </c>
      <c r="I416" s="404">
        <v>852</v>
      </c>
      <c r="J416" s="146"/>
    </row>
    <row r="417" spans="1:10" ht="12.75" outlineLevel="2">
      <c r="A417" s="4">
        <v>120</v>
      </c>
      <c r="B417" s="432">
        <v>1817000120</v>
      </c>
      <c r="C417" s="4" t="s">
        <v>4</v>
      </c>
      <c r="D417" s="69"/>
      <c r="E417" s="69"/>
      <c r="F417" s="404"/>
      <c r="G417" s="412">
        <v>25</v>
      </c>
      <c r="H417" s="177"/>
      <c r="I417" s="404"/>
      <c r="J417" s="146"/>
    </row>
    <row r="418" spans="1:10" ht="12.75" outlineLevel="2">
      <c r="A418" s="4">
        <v>320</v>
      </c>
      <c r="B418" s="432">
        <v>1817000320</v>
      </c>
      <c r="C418" s="4" t="s">
        <v>39</v>
      </c>
      <c r="D418" s="69"/>
      <c r="E418" s="69"/>
      <c r="F418" s="146"/>
      <c r="G418" s="146"/>
      <c r="H418" s="177">
        <v>4</v>
      </c>
      <c r="I418" s="146"/>
      <c r="J418" s="4"/>
    </row>
    <row r="419" spans="1:10" ht="12.75" outlineLevel="2">
      <c r="A419" s="4">
        <v>321</v>
      </c>
      <c r="B419" s="432">
        <v>1817000321</v>
      </c>
      <c r="C419" s="4" t="s">
        <v>660</v>
      </c>
      <c r="D419" s="69"/>
      <c r="E419" s="69"/>
      <c r="F419" s="146"/>
      <c r="G419" s="146"/>
      <c r="H419" s="177"/>
      <c r="I419" s="146"/>
      <c r="J419" s="4"/>
    </row>
    <row r="420" spans="1:10" ht="12.75" outlineLevel="2">
      <c r="A420" s="4">
        <v>322</v>
      </c>
      <c r="B420" s="432">
        <v>1817000322</v>
      </c>
      <c r="C420" s="4" t="s">
        <v>39</v>
      </c>
      <c r="D420" s="69"/>
      <c r="E420" s="69"/>
      <c r="F420" s="146"/>
      <c r="G420" s="146"/>
      <c r="H420" s="177"/>
      <c r="I420" s="146"/>
      <c r="J420" s="4"/>
    </row>
    <row r="421" spans="1:10" ht="12.75" outlineLevel="2">
      <c r="A421" s="4">
        <v>750</v>
      </c>
      <c r="B421" s="4">
        <v>1817009750</v>
      </c>
      <c r="C421" s="4" t="s">
        <v>313</v>
      </c>
      <c r="D421" s="69"/>
      <c r="E421" s="69"/>
      <c r="F421" s="231">
        <v>1400</v>
      </c>
      <c r="G421" s="231">
        <v>275</v>
      </c>
      <c r="H421" s="177">
        <v>1206</v>
      </c>
      <c r="I421" s="231">
        <v>400</v>
      </c>
      <c r="J421" s="146"/>
    </row>
    <row r="422" spans="1:10" ht="12.75" outlineLevel="2">
      <c r="A422" s="4">
        <v>751</v>
      </c>
      <c r="B422" s="4">
        <v>1817009751</v>
      </c>
      <c r="C422" s="4" t="s">
        <v>924</v>
      </c>
      <c r="D422" s="69"/>
      <c r="E422" s="69"/>
      <c r="F422" s="416"/>
      <c r="G422" s="231"/>
      <c r="H422" s="177"/>
      <c r="I422" s="416">
        <v>1000</v>
      </c>
      <c r="J422" s="146"/>
    </row>
    <row r="423" spans="1:10" ht="12.75" outlineLevel="2">
      <c r="A423" s="4">
        <v>930</v>
      </c>
      <c r="B423" s="4">
        <v>1817009930</v>
      </c>
      <c r="C423" s="4" t="s">
        <v>12</v>
      </c>
      <c r="D423" s="69"/>
      <c r="E423" s="69"/>
      <c r="F423" s="146"/>
      <c r="G423" s="4"/>
      <c r="H423" s="177"/>
      <c r="I423" s="146"/>
      <c r="J423" s="146"/>
    </row>
    <row r="424" spans="1:10" s="2" customFormat="1" ht="12.75" outlineLevel="2">
      <c r="A424" s="6"/>
      <c r="B424" s="7" t="s">
        <v>190</v>
      </c>
      <c r="C424" s="7"/>
      <c r="D424" s="232">
        <v>7.7</v>
      </c>
      <c r="E424" s="232">
        <v>6.7</v>
      </c>
      <c r="F424" s="146"/>
      <c r="G424" s="7"/>
      <c r="H424" s="221"/>
      <c r="I424" s="146"/>
      <c r="J424" s="7"/>
    </row>
    <row r="425" spans="1:10" ht="12.75" outlineLevel="2">
      <c r="A425" s="5"/>
      <c r="B425" s="4" t="s">
        <v>14</v>
      </c>
      <c r="C425" s="4"/>
      <c r="D425" s="69"/>
      <c r="E425" s="69"/>
      <c r="F425" s="250">
        <f>SUM(F412:F414)</f>
        <v>200</v>
      </c>
      <c r="G425" s="250">
        <f>SUM(G412:G414)</f>
        <v>1856</v>
      </c>
      <c r="H425" s="250">
        <f>SUM(H412:H414)</f>
        <v>197</v>
      </c>
      <c r="I425" s="250">
        <f>SUM(I412:I414)</f>
        <v>200</v>
      </c>
      <c r="J425" s="250">
        <f>SUM(J412)</f>
        <v>0</v>
      </c>
    </row>
    <row r="426" spans="1:10" ht="12.75" outlineLevel="1">
      <c r="A426" s="5"/>
      <c r="B426" s="4" t="s">
        <v>15</v>
      </c>
      <c r="C426" s="4"/>
      <c r="D426" s="69"/>
      <c r="E426" s="69"/>
      <c r="F426" s="250">
        <f>SUM(F416:F423)</f>
        <v>2275</v>
      </c>
      <c r="G426" s="250">
        <f>SUM(G416:G423)</f>
        <v>896</v>
      </c>
      <c r="H426" s="250">
        <f>SUM(H416:H423)</f>
        <v>2028</v>
      </c>
      <c r="I426" s="250">
        <f>SUM(I416:I423)</f>
        <v>2252</v>
      </c>
      <c r="J426" s="250">
        <f>SUM(J416:J423)</f>
        <v>0</v>
      </c>
    </row>
    <row r="427" spans="1:10" ht="12.75">
      <c r="A427" s="5"/>
      <c r="B427" s="4" t="s">
        <v>310</v>
      </c>
      <c r="C427" s="4"/>
      <c r="D427" s="69"/>
      <c r="E427" s="69"/>
      <c r="F427" s="153">
        <f>SUM(F425-F426)</f>
        <v>-2075</v>
      </c>
      <c r="G427" s="153">
        <f>SUM(G425-G426)</f>
        <v>960</v>
      </c>
      <c r="H427" s="153">
        <f>SUM(H425-H426)</f>
        <v>-1831</v>
      </c>
      <c r="I427" s="153">
        <f>SUM(I425-I426)</f>
        <v>-2052</v>
      </c>
      <c r="J427" s="153">
        <f>SUM(J425-J426)</f>
        <v>0</v>
      </c>
    </row>
    <row r="428" spans="7:10" ht="12.75">
      <c r="G428" s="144"/>
      <c r="J428" s="68"/>
    </row>
    <row r="429" spans="1:10" ht="27.75">
      <c r="A429" s="523" t="s">
        <v>26</v>
      </c>
      <c r="B429" s="523"/>
      <c r="C429" s="523"/>
      <c r="D429" s="523"/>
      <c r="E429" s="523"/>
      <c r="F429" s="523"/>
      <c r="G429" s="523"/>
      <c r="H429" s="523"/>
      <c r="I429" s="523"/>
      <c r="J429" s="1"/>
    </row>
    <row r="430" spans="1:10" ht="27.75">
      <c r="A430" s="521" t="s">
        <v>820</v>
      </c>
      <c r="B430" s="521"/>
      <c r="C430" s="521"/>
      <c r="D430" s="521"/>
      <c r="E430" s="521"/>
      <c r="F430" s="521"/>
      <c r="G430" s="521"/>
      <c r="H430" s="521"/>
      <c r="I430" s="521"/>
      <c r="J430" s="1"/>
    </row>
    <row r="431" spans="1:10" ht="20.25">
      <c r="A431" s="522" t="s">
        <v>71</v>
      </c>
      <c r="B431" s="522"/>
      <c r="C431" s="522"/>
      <c r="D431" s="522"/>
      <c r="E431" s="522"/>
      <c r="F431" s="522"/>
      <c r="G431" s="522"/>
      <c r="H431" s="522"/>
      <c r="I431" s="522"/>
      <c r="J431" s="17"/>
    </row>
    <row r="432" spans="1:10" ht="20.25">
      <c r="A432" s="522" t="s">
        <v>141</v>
      </c>
      <c r="B432" s="522"/>
      <c r="C432" s="522"/>
      <c r="D432" s="522"/>
      <c r="E432" s="522"/>
      <c r="F432" s="522"/>
      <c r="G432" s="522"/>
      <c r="H432" s="522"/>
      <c r="I432" s="522"/>
      <c r="J432" s="17"/>
    </row>
    <row r="433" spans="1:10" ht="20.25">
      <c r="A433" s="530" t="s">
        <v>306</v>
      </c>
      <c r="B433" s="530"/>
      <c r="C433" s="530"/>
      <c r="D433" s="530"/>
      <c r="E433" s="530"/>
      <c r="F433" s="530"/>
      <c r="G433" s="530"/>
      <c r="H433" s="530"/>
      <c r="I433" s="530"/>
      <c r="J433" s="17"/>
    </row>
    <row r="434" spans="1:10" s="37" customFormat="1" ht="13.5" thickBot="1">
      <c r="A434" s="42">
        <v>1</v>
      </c>
      <c r="B434" s="43">
        <v>2</v>
      </c>
      <c r="C434" s="43">
        <v>3</v>
      </c>
      <c r="D434" s="525" t="s">
        <v>392</v>
      </c>
      <c r="E434" s="532"/>
      <c r="F434" s="363" t="s">
        <v>325</v>
      </c>
      <c r="G434" s="230">
        <v>5</v>
      </c>
      <c r="H434" s="229" t="s">
        <v>393</v>
      </c>
      <c r="I434" s="363" t="s">
        <v>325</v>
      </c>
      <c r="J434" s="240" t="s">
        <v>416</v>
      </c>
    </row>
    <row r="435" spans="1:10" s="37" customFormat="1" ht="13.5" customHeight="1" thickTop="1">
      <c r="A435" s="35" t="s">
        <v>0</v>
      </c>
      <c r="B435" s="36"/>
      <c r="C435" s="36"/>
      <c r="D435" s="527" t="s">
        <v>297</v>
      </c>
      <c r="E435" s="533"/>
      <c r="F435" s="243" t="s">
        <v>309</v>
      </c>
      <c r="G435" s="242" t="s">
        <v>305</v>
      </c>
      <c r="H435" s="535" t="s">
        <v>814</v>
      </c>
      <c r="I435" s="243" t="s">
        <v>309</v>
      </c>
      <c r="J435" s="362" t="s">
        <v>309</v>
      </c>
    </row>
    <row r="436" spans="1:10" s="37" customFormat="1" ht="13.5" thickBot="1">
      <c r="A436" s="38" t="s">
        <v>1</v>
      </c>
      <c r="B436" s="39" t="s">
        <v>51</v>
      </c>
      <c r="C436" s="39" t="s">
        <v>2</v>
      </c>
      <c r="D436" s="529"/>
      <c r="E436" s="534"/>
      <c r="F436" s="365" t="s">
        <v>376</v>
      </c>
      <c r="G436" s="242"/>
      <c r="H436" s="536"/>
      <c r="I436" s="365" t="s">
        <v>376</v>
      </c>
      <c r="J436" s="368" t="s">
        <v>376</v>
      </c>
    </row>
    <row r="437" spans="1:10" s="37" customFormat="1" ht="26.25" thickBot="1">
      <c r="A437" s="40"/>
      <c r="B437" s="41"/>
      <c r="C437" s="41"/>
      <c r="D437" s="41" t="s">
        <v>771</v>
      </c>
      <c r="E437" s="379" t="s">
        <v>813</v>
      </c>
      <c r="F437" s="379" t="s">
        <v>771</v>
      </c>
      <c r="G437" s="245" t="s">
        <v>429</v>
      </c>
      <c r="H437" s="537"/>
      <c r="I437" s="379" t="s">
        <v>813</v>
      </c>
      <c r="J437" s="370" t="s">
        <v>417</v>
      </c>
    </row>
    <row r="438" spans="1:9" s="37" customFormat="1" ht="18.75" thickTop="1">
      <c r="A438" s="13" t="s">
        <v>361</v>
      </c>
      <c r="B438" s="61"/>
      <c r="C438" s="61"/>
      <c r="D438" s="317"/>
      <c r="E438" s="317"/>
      <c r="F438" s="65"/>
      <c r="G438" s="65"/>
      <c r="H438" s="254"/>
      <c r="I438" s="65"/>
    </row>
    <row r="439" spans="1:11" s="15" customFormat="1" ht="12.75" customHeight="1" outlineLevel="1">
      <c r="A439" s="138" t="s">
        <v>13</v>
      </c>
      <c r="B439" s="138"/>
      <c r="C439" s="139"/>
      <c r="D439" s="312"/>
      <c r="E439" s="312"/>
      <c r="F439" s="146"/>
      <c r="G439" s="148"/>
      <c r="H439" s="220"/>
      <c r="I439" s="146"/>
      <c r="J439" s="136"/>
      <c r="K439" s="37"/>
    </row>
    <row r="440" spans="1:10" ht="12.75" outlineLevel="2">
      <c r="A440" s="4">
        <v>110</v>
      </c>
      <c r="B440" s="432">
        <v>1817100110</v>
      </c>
      <c r="C440" s="4" t="s">
        <v>57</v>
      </c>
      <c r="D440" s="69"/>
      <c r="E440" s="69"/>
      <c r="F440" s="404">
        <v>583</v>
      </c>
      <c r="G440" s="412">
        <v>247</v>
      </c>
      <c r="H440" s="177">
        <v>573</v>
      </c>
      <c r="I440" s="404">
        <v>559</v>
      </c>
      <c r="J440" s="146"/>
    </row>
    <row r="441" spans="1:10" ht="12.75" outlineLevel="2">
      <c r="A441" s="4">
        <v>120</v>
      </c>
      <c r="B441" s="432">
        <v>1817100120</v>
      </c>
      <c r="C441" s="4" t="s">
        <v>4</v>
      </c>
      <c r="D441" s="69"/>
      <c r="E441" s="69"/>
      <c r="F441" s="404"/>
      <c r="G441" s="412">
        <v>9</v>
      </c>
      <c r="H441" s="177"/>
      <c r="I441" s="404"/>
      <c r="J441" s="146"/>
    </row>
    <row r="442" spans="1:10" ht="12.75" outlineLevel="2">
      <c r="A442" s="4">
        <v>121</v>
      </c>
      <c r="B442" s="432">
        <v>1817100121</v>
      </c>
      <c r="C442" s="4" t="s">
        <v>377</v>
      </c>
      <c r="D442" s="69"/>
      <c r="E442" s="69"/>
      <c r="F442" s="404"/>
      <c r="G442" s="412">
        <v>18</v>
      </c>
      <c r="H442" s="177"/>
      <c r="I442" s="404"/>
      <c r="J442" s="146"/>
    </row>
    <row r="443" spans="1:10" ht="12.75" outlineLevel="2">
      <c r="A443" s="4">
        <v>130</v>
      </c>
      <c r="B443" s="432">
        <v>1817100130</v>
      </c>
      <c r="C443" s="4" t="s">
        <v>28</v>
      </c>
      <c r="D443" s="69"/>
      <c r="E443" s="69"/>
      <c r="F443" s="404"/>
      <c r="G443" s="412">
        <v>30</v>
      </c>
      <c r="H443" s="177"/>
      <c r="I443" s="404"/>
      <c r="J443" s="146"/>
    </row>
    <row r="444" spans="1:10" ht="12.75" outlineLevel="2">
      <c r="A444" s="4">
        <v>181</v>
      </c>
      <c r="B444" s="432">
        <v>1817100181</v>
      </c>
      <c r="C444" s="4" t="s">
        <v>5</v>
      </c>
      <c r="D444" s="69"/>
      <c r="E444" s="69"/>
      <c r="F444" s="404"/>
      <c r="G444" s="412">
        <v>38</v>
      </c>
      <c r="H444" s="177"/>
      <c r="I444" s="404"/>
      <c r="J444" s="146"/>
    </row>
    <row r="445" spans="1:10" ht="12.75" outlineLevel="2">
      <c r="A445" s="4">
        <v>182</v>
      </c>
      <c r="B445" s="432">
        <v>1817100182</v>
      </c>
      <c r="C445" s="4" t="s">
        <v>6</v>
      </c>
      <c r="D445" s="69"/>
      <c r="E445" s="69"/>
      <c r="F445" s="404"/>
      <c r="G445" s="412">
        <v>23</v>
      </c>
      <c r="H445" s="177"/>
      <c r="I445" s="404"/>
      <c r="J445" s="146"/>
    </row>
    <row r="446" spans="1:11" ht="12.75" outlineLevel="2">
      <c r="A446" s="4">
        <v>320</v>
      </c>
      <c r="B446" s="432">
        <v>1817100320</v>
      </c>
      <c r="C446" s="4" t="s">
        <v>39</v>
      </c>
      <c r="D446" s="69"/>
      <c r="E446" s="69"/>
      <c r="F446" s="404"/>
      <c r="G446" s="412">
        <v>36</v>
      </c>
      <c r="H446" s="177"/>
      <c r="I446" s="404"/>
      <c r="J446" s="146"/>
      <c r="K446" s="233"/>
    </row>
    <row r="447" spans="1:10" ht="12.75" outlineLevel="2">
      <c r="A447" s="4">
        <v>759</v>
      </c>
      <c r="B447" s="432">
        <v>1817100759</v>
      </c>
      <c r="C447" s="4" t="s">
        <v>27</v>
      </c>
      <c r="D447" s="69"/>
      <c r="E447" s="69"/>
      <c r="F447" s="424"/>
      <c r="G447" s="231"/>
      <c r="H447" s="177"/>
      <c r="I447" s="424"/>
      <c r="J447" s="146"/>
    </row>
    <row r="448" spans="1:10" s="2" customFormat="1" ht="12.75" outlineLevel="2">
      <c r="A448" s="6"/>
      <c r="B448" s="7" t="s">
        <v>394</v>
      </c>
      <c r="C448" s="7"/>
      <c r="D448" s="232">
        <v>5</v>
      </c>
      <c r="E448" s="232">
        <v>4</v>
      </c>
      <c r="F448" s="146"/>
      <c r="G448" s="7"/>
      <c r="H448" s="221"/>
      <c r="I448" s="146"/>
      <c r="J448" s="7"/>
    </row>
    <row r="449" spans="1:10" ht="12.75" outlineLevel="2">
      <c r="A449" s="5"/>
      <c r="B449" s="4" t="s">
        <v>14</v>
      </c>
      <c r="C449" s="4"/>
      <c r="D449" s="69"/>
      <c r="E449" s="69"/>
      <c r="F449" s="250">
        <f>SUM(F438)</f>
        <v>0</v>
      </c>
      <c r="G449" s="250">
        <f>SUM(G438)</f>
        <v>0</v>
      </c>
      <c r="H449" s="250">
        <f>SUM(H438)</f>
        <v>0</v>
      </c>
      <c r="I449" s="250">
        <f>SUM(I438)</f>
        <v>0</v>
      </c>
      <c r="J449" s="250">
        <f>SUM(J438)</f>
        <v>0</v>
      </c>
    </row>
    <row r="450" spans="1:10" ht="12.75" outlineLevel="1">
      <c r="A450" s="5"/>
      <c r="B450" s="4" t="s">
        <v>15</v>
      </c>
      <c r="C450" s="4"/>
      <c r="D450" s="69"/>
      <c r="E450" s="69"/>
      <c r="F450" s="250">
        <f>SUM(F440:F447)</f>
        <v>583</v>
      </c>
      <c r="G450" s="250">
        <f>SUM(G440:G447)</f>
        <v>401</v>
      </c>
      <c r="H450" s="250">
        <f>SUM(H440:H447)</f>
        <v>573</v>
      </c>
      <c r="I450" s="250">
        <f>SUM(I440:I447)</f>
        <v>559</v>
      </c>
      <c r="J450" s="250">
        <f>SUM(J440:J447)</f>
        <v>0</v>
      </c>
    </row>
    <row r="451" spans="1:10" ht="12.75">
      <c r="A451" s="5"/>
      <c r="B451" s="4" t="s">
        <v>310</v>
      </c>
      <c r="C451" s="4"/>
      <c r="D451" s="69"/>
      <c r="E451" s="69"/>
      <c r="F451" s="153">
        <f>SUM(F449-F450)</f>
        <v>-583</v>
      </c>
      <c r="G451" s="153">
        <f>SUM(G449-G450)</f>
        <v>-401</v>
      </c>
      <c r="H451" s="153">
        <f>SUM(H449-H450)</f>
        <v>-573</v>
      </c>
      <c r="I451" s="153">
        <f>SUM(I449-I450)</f>
        <v>-559</v>
      </c>
      <c r="J451" s="153">
        <f>SUM(J449-J450)</f>
        <v>0</v>
      </c>
    </row>
    <row r="452" spans="1:9" s="37" customFormat="1" ht="12.75">
      <c r="A452" s="61"/>
      <c r="B452" s="61"/>
      <c r="C452" s="61"/>
      <c r="D452" s="317"/>
      <c r="E452" s="317"/>
      <c r="F452" s="65"/>
      <c r="H452" s="254"/>
      <c r="I452" s="65"/>
    </row>
    <row r="453" spans="1:9" s="37" customFormat="1" ht="18">
      <c r="A453" s="13" t="s">
        <v>406</v>
      </c>
      <c r="B453" s="61"/>
      <c r="C453" s="61"/>
      <c r="D453" s="317"/>
      <c r="E453" s="317"/>
      <c r="F453" s="65"/>
      <c r="H453" s="254"/>
      <c r="I453" s="65"/>
    </row>
    <row r="454" spans="1:10" s="15" customFormat="1" ht="12.75" customHeight="1" outlineLevel="1">
      <c r="A454" s="341" t="s">
        <v>13</v>
      </c>
      <c r="B454" s="341"/>
      <c r="C454" s="342"/>
      <c r="D454" s="343"/>
      <c r="E454" s="343"/>
      <c r="F454" s="329"/>
      <c r="H454" s="344"/>
      <c r="I454" s="329"/>
      <c r="J454" s="25"/>
    </row>
    <row r="455" spans="1:10" ht="12.75" outlineLevel="2">
      <c r="A455" s="4">
        <v>110</v>
      </c>
      <c r="B455" s="4">
        <v>1817200110</v>
      </c>
      <c r="C455" s="4" t="s">
        <v>57</v>
      </c>
      <c r="D455" s="69"/>
      <c r="E455" s="69"/>
      <c r="F455" s="404">
        <v>92</v>
      </c>
      <c r="G455" s="412">
        <v>63</v>
      </c>
      <c r="H455" s="177">
        <v>95</v>
      </c>
      <c r="I455" s="404">
        <v>104</v>
      </c>
      <c r="J455" s="146"/>
    </row>
    <row r="456" spans="1:10" ht="12.75" outlineLevel="2">
      <c r="A456" s="4">
        <v>120</v>
      </c>
      <c r="B456" s="4">
        <v>1817200120</v>
      </c>
      <c r="C456" s="4" t="s">
        <v>4</v>
      </c>
      <c r="D456" s="69"/>
      <c r="E456" s="69"/>
      <c r="F456" s="404"/>
      <c r="G456" s="412">
        <v>2</v>
      </c>
      <c r="H456" s="177"/>
      <c r="I456" s="404"/>
      <c r="J456" s="146"/>
    </row>
    <row r="457" spans="1:10" ht="12.75" outlineLevel="2">
      <c r="A457" s="4">
        <v>121</v>
      </c>
      <c r="B457" s="4">
        <v>1817200121</v>
      </c>
      <c r="C457" s="4" t="s">
        <v>377</v>
      </c>
      <c r="D457" s="69"/>
      <c r="E457" s="69"/>
      <c r="F457" s="404"/>
      <c r="G457" s="412">
        <v>5</v>
      </c>
      <c r="H457" s="177"/>
      <c r="I457" s="404"/>
      <c r="J457" s="146"/>
    </row>
    <row r="458" spans="1:10" ht="12.75" outlineLevel="2">
      <c r="A458" s="4">
        <v>181</v>
      </c>
      <c r="B458" s="4">
        <v>1817200181</v>
      </c>
      <c r="C458" s="4" t="s">
        <v>5</v>
      </c>
      <c r="D458" s="69"/>
      <c r="E458" s="69"/>
      <c r="F458" s="404"/>
      <c r="G458" s="412">
        <v>9</v>
      </c>
      <c r="H458" s="177"/>
      <c r="I458" s="404"/>
      <c r="J458" s="146"/>
    </row>
    <row r="459" spans="1:10" ht="12.75" outlineLevel="2">
      <c r="A459" s="4">
        <v>182</v>
      </c>
      <c r="B459" s="4">
        <v>1817200182</v>
      </c>
      <c r="C459" s="4" t="s">
        <v>6</v>
      </c>
      <c r="D459" s="69"/>
      <c r="E459" s="69"/>
      <c r="F459" s="404"/>
      <c r="G459" s="412">
        <v>5</v>
      </c>
      <c r="H459" s="177"/>
      <c r="I459" s="404"/>
      <c r="J459" s="146"/>
    </row>
    <row r="460" spans="1:10" s="2" customFormat="1" ht="12.75" outlineLevel="2">
      <c r="A460" s="6"/>
      <c r="B460" s="7" t="s">
        <v>394</v>
      </c>
      <c r="C460" s="7"/>
      <c r="D460" s="232">
        <v>1</v>
      </c>
      <c r="E460" s="232">
        <v>1</v>
      </c>
      <c r="F460" s="424"/>
      <c r="G460" s="7"/>
      <c r="H460" s="221"/>
      <c r="I460" s="424"/>
      <c r="J460" s="7"/>
    </row>
    <row r="461" spans="1:10" ht="12.75" outlineLevel="2">
      <c r="A461" s="5"/>
      <c r="B461" s="4" t="s">
        <v>14</v>
      </c>
      <c r="C461" s="4"/>
      <c r="D461" s="69"/>
      <c r="E461" s="69"/>
      <c r="F461" s="250"/>
      <c r="G461" s="4"/>
      <c r="H461" s="250"/>
      <c r="I461" s="250"/>
      <c r="J461" s="4"/>
    </row>
    <row r="462" spans="1:10" ht="12.75" outlineLevel="1">
      <c r="A462" s="5"/>
      <c r="B462" s="4" t="s">
        <v>15</v>
      </c>
      <c r="C462" s="4"/>
      <c r="D462" s="69"/>
      <c r="E462" s="69"/>
      <c r="F462" s="250">
        <f>SUM(F455:F459)</f>
        <v>92</v>
      </c>
      <c r="G462" s="250">
        <f>SUM(G455:G459)</f>
        <v>84</v>
      </c>
      <c r="H462" s="250">
        <f>SUM(H455:H459)</f>
        <v>95</v>
      </c>
      <c r="I462" s="250">
        <f>SUM(I455:I459)</f>
        <v>104</v>
      </c>
      <c r="J462" s="250">
        <f>SUM(J455:J459)</f>
        <v>0</v>
      </c>
    </row>
    <row r="463" spans="1:10" ht="12.75">
      <c r="A463" s="5"/>
      <c r="B463" s="4" t="s">
        <v>310</v>
      </c>
      <c r="C463" s="4"/>
      <c r="D463" s="69"/>
      <c r="E463" s="69"/>
      <c r="F463" s="153">
        <f>SUM(F461-F462)</f>
        <v>-92</v>
      </c>
      <c r="G463" s="153">
        <f>SUM(G461-G462)</f>
        <v>-84</v>
      </c>
      <c r="H463" s="153">
        <f>SUM(H461-H462)</f>
        <v>-95</v>
      </c>
      <c r="I463" s="153">
        <f>SUM(I461-I462)</f>
        <v>-104</v>
      </c>
      <c r="J463" s="153">
        <f>SUM(J461-J462)</f>
        <v>0</v>
      </c>
    </row>
    <row r="464" spans="1:9" s="37" customFormat="1" ht="12.75">
      <c r="A464" s="61"/>
      <c r="B464" s="61"/>
      <c r="C464" s="61"/>
      <c r="D464" s="317"/>
      <c r="E464" s="317"/>
      <c r="F464" s="65"/>
      <c r="H464" s="254"/>
      <c r="I464" s="65"/>
    </row>
    <row r="465" spans="1:10" s="14" customFormat="1" ht="18">
      <c r="A465" s="13" t="s">
        <v>83</v>
      </c>
      <c r="B465" s="13"/>
      <c r="C465" s="18"/>
      <c r="D465" s="310"/>
      <c r="E465" s="310"/>
      <c r="H465" s="217"/>
      <c r="J465" s="54"/>
    </row>
    <row r="466" spans="1:10" ht="12.75">
      <c r="A466" s="15" t="s">
        <v>54</v>
      </c>
      <c r="G466" s="1"/>
      <c r="J466" s="17"/>
    </row>
    <row r="467" spans="1:10" ht="12.75" outlineLevel="1">
      <c r="A467" s="4">
        <v>920</v>
      </c>
      <c r="B467" s="4">
        <v>1317300920</v>
      </c>
      <c r="C467" s="4" t="s">
        <v>84</v>
      </c>
      <c r="D467" s="69"/>
      <c r="E467" s="69"/>
      <c r="F467" s="381">
        <v>820</v>
      </c>
      <c r="G467" s="231">
        <v>567</v>
      </c>
      <c r="H467" s="177">
        <v>906</v>
      </c>
      <c r="I467" s="381">
        <v>1076</v>
      </c>
      <c r="J467" s="146"/>
    </row>
    <row r="468" spans="1:10" s="15" customFormat="1" ht="12.75" customHeight="1" outlineLevel="1">
      <c r="A468" s="138" t="s">
        <v>13</v>
      </c>
      <c r="B468" s="138"/>
      <c r="C468" s="139"/>
      <c r="D468" s="312"/>
      <c r="E468" s="312"/>
      <c r="F468" s="146"/>
      <c r="G468" s="380"/>
      <c r="H468" s="220"/>
      <c r="I468" s="146"/>
      <c r="J468" s="136"/>
    </row>
    <row r="469" spans="1:10" ht="12.75" outlineLevel="2">
      <c r="A469" s="4">
        <v>110</v>
      </c>
      <c r="B469" s="4">
        <v>1817300110</v>
      </c>
      <c r="C469" s="4" t="s">
        <v>57</v>
      </c>
      <c r="D469" s="69"/>
      <c r="E469" s="69"/>
      <c r="F469" s="404">
        <v>850</v>
      </c>
      <c r="G469" s="412">
        <v>351</v>
      </c>
      <c r="H469" s="177">
        <v>989</v>
      </c>
      <c r="I469" s="404">
        <v>1196</v>
      </c>
      <c r="J469" s="146">
        <v>329</v>
      </c>
    </row>
    <row r="470" spans="1:10" ht="12.75" outlineLevel="2">
      <c r="A470" s="4">
        <v>120</v>
      </c>
      <c r="B470" s="4">
        <v>1817300120</v>
      </c>
      <c r="C470" s="4" t="s">
        <v>4</v>
      </c>
      <c r="D470" s="69"/>
      <c r="E470" s="69"/>
      <c r="F470" s="404"/>
      <c r="G470" s="412">
        <v>8</v>
      </c>
      <c r="H470" s="177"/>
      <c r="I470" s="404"/>
      <c r="J470" s="146">
        <v>6</v>
      </c>
    </row>
    <row r="471" spans="1:10" ht="12.75" outlineLevel="2">
      <c r="A471" s="4">
        <v>121</v>
      </c>
      <c r="B471" s="4">
        <v>1817300121</v>
      </c>
      <c r="C471" s="4" t="s">
        <v>377</v>
      </c>
      <c r="D471" s="69"/>
      <c r="E471" s="69"/>
      <c r="F471" s="404"/>
      <c r="G471" s="412">
        <v>13</v>
      </c>
      <c r="H471" s="177"/>
      <c r="I471" s="404"/>
      <c r="J471" s="146">
        <v>20</v>
      </c>
    </row>
    <row r="472" spans="1:10" ht="12.75" outlineLevel="2">
      <c r="A472" s="4">
        <v>130</v>
      </c>
      <c r="B472" s="4">
        <v>1817300130</v>
      </c>
      <c r="C472" s="4" t="s">
        <v>28</v>
      </c>
      <c r="D472" s="69"/>
      <c r="E472" s="69"/>
      <c r="F472" s="404"/>
      <c r="G472" s="412">
        <v>5</v>
      </c>
      <c r="H472" s="177"/>
      <c r="I472" s="404"/>
      <c r="J472" s="146">
        <v>4</v>
      </c>
    </row>
    <row r="473" spans="1:10" ht="12.75" outlineLevel="2">
      <c r="A473" s="4">
        <v>140</v>
      </c>
      <c r="B473" s="4">
        <v>1817300140</v>
      </c>
      <c r="C473" s="4" t="s">
        <v>58</v>
      </c>
      <c r="D473" s="69"/>
      <c r="E473" s="69"/>
      <c r="F473" s="404"/>
      <c r="G473" s="412">
        <v>81</v>
      </c>
      <c r="H473" s="177"/>
      <c r="I473" s="404"/>
      <c r="J473" s="146">
        <v>83</v>
      </c>
    </row>
    <row r="474" spans="1:10" ht="12.75" outlineLevel="2">
      <c r="A474" s="4">
        <v>181</v>
      </c>
      <c r="B474" s="4">
        <v>1817300181</v>
      </c>
      <c r="C474" s="4" t="s">
        <v>5</v>
      </c>
      <c r="D474" s="69"/>
      <c r="E474" s="69"/>
      <c r="F474" s="404"/>
      <c r="G474" s="412">
        <v>78</v>
      </c>
      <c r="H474" s="177"/>
      <c r="I474" s="404"/>
      <c r="J474" s="146">
        <v>68</v>
      </c>
    </row>
    <row r="475" spans="1:11" ht="12.75" outlineLevel="2">
      <c r="A475" s="4">
        <v>182</v>
      </c>
      <c r="B475" s="4">
        <v>1817300182</v>
      </c>
      <c r="C475" s="4" t="s">
        <v>6</v>
      </c>
      <c r="D475" s="69"/>
      <c r="E475" s="69"/>
      <c r="F475" s="404"/>
      <c r="G475" s="412">
        <v>35</v>
      </c>
      <c r="H475" s="177"/>
      <c r="I475" s="404"/>
      <c r="J475" s="146">
        <v>31</v>
      </c>
      <c r="K475" s="233"/>
    </row>
    <row r="476" spans="1:11" ht="12.75" outlineLevel="2">
      <c r="A476" s="4">
        <v>320</v>
      </c>
      <c r="B476" s="4">
        <v>1817300320</v>
      </c>
      <c r="C476" s="4" t="s">
        <v>39</v>
      </c>
      <c r="D476" s="69"/>
      <c r="E476" s="69"/>
      <c r="F476" s="404"/>
      <c r="G476" s="412"/>
      <c r="H476" s="177"/>
      <c r="I476" s="404"/>
      <c r="J476" s="146"/>
      <c r="K476" s="233"/>
    </row>
    <row r="477" spans="1:10" ht="12.75" outlineLevel="2">
      <c r="A477" s="4">
        <v>540</v>
      </c>
      <c r="B477" s="4">
        <v>1817300540</v>
      </c>
      <c r="C477" s="4" t="s">
        <v>367</v>
      </c>
      <c r="D477" s="69"/>
      <c r="E477" s="69"/>
      <c r="F477" s="146">
        <v>2</v>
      </c>
      <c r="G477" s="231">
        <v>3</v>
      </c>
      <c r="H477" s="177">
        <v>1</v>
      </c>
      <c r="I477" s="146">
        <v>2</v>
      </c>
      <c r="J477" s="146">
        <v>3</v>
      </c>
    </row>
    <row r="478" spans="1:11" ht="12.75" outlineLevel="2">
      <c r="A478" s="4">
        <v>750</v>
      </c>
      <c r="B478" s="4">
        <v>1817300750</v>
      </c>
      <c r="C478" s="4" t="s">
        <v>11</v>
      </c>
      <c r="D478" s="69"/>
      <c r="E478" s="69"/>
      <c r="F478" s="146">
        <v>19</v>
      </c>
      <c r="G478" s="146">
        <v>19</v>
      </c>
      <c r="H478" s="177"/>
      <c r="I478" s="146">
        <v>19</v>
      </c>
      <c r="J478" s="4"/>
      <c r="K478" s="1" t="s">
        <v>742</v>
      </c>
    </row>
    <row r="479" spans="1:10" s="2" customFormat="1" ht="12.75" outlineLevel="2">
      <c r="A479" s="6"/>
      <c r="B479" s="7" t="s">
        <v>191</v>
      </c>
      <c r="C479" s="7"/>
      <c r="D479" s="232">
        <v>4.98</v>
      </c>
      <c r="E479" s="232">
        <v>6.38</v>
      </c>
      <c r="F479" s="146"/>
      <c r="G479" s="7"/>
      <c r="H479" s="221"/>
      <c r="I479" s="146"/>
      <c r="J479" s="7"/>
    </row>
    <row r="480" spans="1:10" ht="12.75" outlineLevel="2">
      <c r="A480" s="5"/>
      <c r="B480" s="4" t="s">
        <v>14</v>
      </c>
      <c r="C480" s="4"/>
      <c r="D480" s="69"/>
      <c r="E480" s="69"/>
      <c r="F480" s="250">
        <f>SUM(F467)</f>
        <v>820</v>
      </c>
      <c r="G480" s="250">
        <f>SUM(G467)</f>
        <v>567</v>
      </c>
      <c r="H480" s="250">
        <f>SUM(H467)</f>
        <v>906</v>
      </c>
      <c r="I480" s="250">
        <f>SUM(I467)</f>
        <v>1076</v>
      </c>
      <c r="J480" s="250">
        <f>SUM(J467)</f>
        <v>0</v>
      </c>
    </row>
    <row r="481" spans="1:10" ht="12.75" outlineLevel="1">
      <c r="A481" s="5"/>
      <c r="B481" s="4" t="s">
        <v>15</v>
      </c>
      <c r="C481" s="4"/>
      <c r="D481" s="69"/>
      <c r="E481" s="69"/>
      <c r="F481" s="250">
        <f>SUM(F469:F478)</f>
        <v>871</v>
      </c>
      <c r="G481" s="250">
        <f>SUM(G469:G478)</f>
        <v>593</v>
      </c>
      <c r="H481" s="250">
        <f>SUM(H469:H478)</f>
        <v>990</v>
      </c>
      <c r="I481" s="250">
        <f>SUM(I469:I478)</f>
        <v>1217</v>
      </c>
      <c r="J481" s="250">
        <f>SUM(J469:J478)</f>
        <v>544</v>
      </c>
    </row>
    <row r="482" spans="1:10" ht="12.75">
      <c r="A482" s="5"/>
      <c r="B482" s="4" t="s">
        <v>310</v>
      </c>
      <c r="C482" s="4"/>
      <c r="D482" s="69"/>
      <c r="E482" s="69"/>
      <c r="F482" s="153">
        <f>SUM(F480-F481)</f>
        <v>-51</v>
      </c>
      <c r="G482" s="153">
        <f>SUM(G480-G481)</f>
        <v>-26</v>
      </c>
      <c r="H482" s="153">
        <f>SUM(H480-H481)</f>
        <v>-84</v>
      </c>
      <c r="I482" s="153">
        <f>SUM(I480-I481)</f>
        <v>-141</v>
      </c>
      <c r="J482" s="153">
        <f>SUM(J480-J481)</f>
        <v>-544</v>
      </c>
    </row>
    <row r="483" spans="7:10" ht="12.75">
      <c r="G483" s="1"/>
      <c r="J483" s="68"/>
    </row>
    <row r="484" spans="1:10" s="14" customFormat="1" ht="18">
      <c r="A484" s="13" t="s">
        <v>85</v>
      </c>
      <c r="B484" s="13"/>
      <c r="C484" s="18"/>
      <c r="D484" s="310"/>
      <c r="E484" s="310"/>
      <c r="H484" s="217"/>
      <c r="J484" s="54"/>
    </row>
    <row r="485" spans="1:10" ht="12.75">
      <c r="A485" s="15" t="s">
        <v>54</v>
      </c>
      <c r="G485" s="1"/>
      <c r="J485" s="17"/>
    </row>
    <row r="486" spans="1:10" ht="12.75">
      <c r="A486" s="138">
        <v>440</v>
      </c>
      <c r="B486" s="4">
        <v>1317500440</v>
      </c>
      <c r="C486" s="4" t="s">
        <v>342</v>
      </c>
      <c r="D486" s="69"/>
      <c r="E486" s="69"/>
      <c r="F486" s="231"/>
      <c r="G486" s="231">
        <v>100</v>
      </c>
      <c r="H486" s="146">
        <v>5</v>
      </c>
      <c r="I486" s="231"/>
      <c r="J486" s="155">
        <v>80</v>
      </c>
    </row>
    <row r="487" spans="1:10" ht="12.75">
      <c r="A487" s="8" t="s">
        <v>13</v>
      </c>
      <c r="F487" s="4"/>
      <c r="G487" s="4"/>
      <c r="I487" s="4"/>
      <c r="J487" s="17"/>
    </row>
    <row r="488" spans="1:10" ht="12.75" outlineLevel="1">
      <c r="A488" s="4">
        <v>441</v>
      </c>
      <c r="B488" s="4">
        <v>1817500441</v>
      </c>
      <c r="C488" s="4" t="s">
        <v>86</v>
      </c>
      <c r="D488" s="69"/>
      <c r="E488" s="69"/>
      <c r="F488" s="231">
        <v>568</v>
      </c>
      <c r="G488" s="231">
        <v>281</v>
      </c>
      <c r="H488" s="177">
        <v>485</v>
      </c>
      <c r="I488" s="231">
        <v>270</v>
      </c>
      <c r="J488" s="177">
        <v>250</v>
      </c>
    </row>
    <row r="489" spans="1:10" s="2" customFormat="1" ht="12.75" outlineLevel="1">
      <c r="A489" s="6"/>
      <c r="B489" s="7" t="s">
        <v>192</v>
      </c>
      <c r="C489" s="7"/>
      <c r="D489" s="232"/>
      <c r="E489" s="232"/>
      <c r="F489" s="7"/>
      <c r="G489" s="7"/>
      <c r="H489" s="221"/>
      <c r="I489" s="7"/>
      <c r="J489" s="156"/>
    </row>
    <row r="490" spans="1:10" ht="12.75" outlineLevel="1">
      <c r="A490" s="5"/>
      <c r="B490" s="4" t="s">
        <v>14</v>
      </c>
      <c r="C490" s="4"/>
      <c r="D490" s="69"/>
      <c r="E490" s="69"/>
      <c r="F490" s="250">
        <f>SUM(F486)</f>
        <v>0</v>
      </c>
      <c r="G490" s="250">
        <f>SUM(G486)</f>
        <v>100</v>
      </c>
      <c r="H490" s="250">
        <f>SUM(H486)</f>
        <v>5</v>
      </c>
      <c r="I490" s="250">
        <f>SUM(I486)</f>
        <v>0</v>
      </c>
      <c r="J490" s="250">
        <f>SUM(J486)</f>
        <v>80</v>
      </c>
    </row>
    <row r="491" spans="1:10" ht="12.75" outlineLevel="1">
      <c r="A491" s="5"/>
      <c r="B491" s="4" t="s">
        <v>15</v>
      </c>
      <c r="C491" s="4"/>
      <c r="D491" s="69"/>
      <c r="E491" s="69"/>
      <c r="F491" s="250">
        <f>SUM(F488)</f>
        <v>568</v>
      </c>
      <c r="G491" s="250">
        <f>SUM(G488)</f>
        <v>281</v>
      </c>
      <c r="H491" s="250">
        <f>SUM(H488)</f>
        <v>485</v>
      </c>
      <c r="I491" s="250">
        <f>SUM(I488)</f>
        <v>270</v>
      </c>
      <c r="J491" s="250">
        <f>SUM(J488)</f>
        <v>250</v>
      </c>
    </row>
    <row r="492" spans="1:10" ht="12.75">
      <c r="A492" s="5"/>
      <c r="B492" s="4" t="s">
        <v>310</v>
      </c>
      <c r="C492" s="4"/>
      <c r="D492" s="69"/>
      <c r="E492" s="69"/>
      <c r="F492" s="153">
        <f>SUM(F490-F491)</f>
        <v>-568</v>
      </c>
      <c r="G492" s="153">
        <f>SUM(G490-G491)</f>
        <v>-181</v>
      </c>
      <c r="H492" s="153">
        <f>SUM(H490-H491)</f>
        <v>-480</v>
      </c>
      <c r="I492" s="153">
        <f>SUM(I490-I491)</f>
        <v>-270</v>
      </c>
      <c r="J492" s="153">
        <f>SUM(J490-J491)</f>
        <v>-170</v>
      </c>
    </row>
    <row r="493" spans="1:10" ht="12.75">
      <c r="A493" s="11"/>
      <c r="B493" s="17"/>
      <c r="C493" s="17"/>
      <c r="D493" s="315"/>
      <c r="E493" s="315"/>
      <c r="F493" s="159"/>
      <c r="G493" s="159"/>
      <c r="H493" s="159"/>
      <c r="I493" s="159"/>
      <c r="J493" s="159"/>
    </row>
    <row r="494" spans="1:10" ht="12.75">
      <c r="A494" s="11"/>
      <c r="B494" s="17"/>
      <c r="C494" s="17"/>
      <c r="D494" s="315"/>
      <c r="E494" s="315"/>
      <c r="F494" s="159"/>
      <c r="G494" s="159"/>
      <c r="H494" s="159"/>
      <c r="I494" s="159"/>
      <c r="J494" s="159"/>
    </row>
    <row r="495" spans="1:10" ht="18">
      <c r="A495" s="13" t="s">
        <v>756</v>
      </c>
      <c r="B495" s="13"/>
      <c r="C495" s="18"/>
      <c r="D495" s="310"/>
      <c r="E495" s="310"/>
      <c r="F495" s="14"/>
      <c r="G495" s="14"/>
      <c r="H495" s="217"/>
      <c r="I495" s="14"/>
      <c r="J495" s="159"/>
    </row>
    <row r="496" spans="1:10" ht="12.75">
      <c r="A496" s="15" t="s">
        <v>54</v>
      </c>
      <c r="G496" s="1"/>
      <c r="J496" s="159"/>
    </row>
    <row r="497" spans="1:10" ht="12.75">
      <c r="A497" s="138">
        <v>920</v>
      </c>
      <c r="B497" s="4">
        <v>1317700920</v>
      </c>
      <c r="C497" s="4" t="s">
        <v>736</v>
      </c>
      <c r="D497" s="69"/>
      <c r="E497" s="69"/>
      <c r="F497" s="231">
        <v>105</v>
      </c>
      <c r="G497" s="231">
        <v>100</v>
      </c>
      <c r="H497" s="146">
        <v>89</v>
      </c>
      <c r="I497" s="231">
        <v>100</v>
      </c>
      <c r="J497" s="159"/>
    </row>
    <row r="498" spans="1:10" ht="12.75">
      <c r="A498" s="8" t="s">
        <v>13</v>
      </c>
      <c r="F498" s="4"/>
      <c r="G498" s="4"/>
      <c r="I498" s="4"/>
      <c r="J498" s="159"/>
    </row>
    <row r="499" spans="1:10" ht="12.75">
      <c r="A499" s="4">
        <v>110</v>
      </c>
      <c r="B499" s="4">
        <v>1817700110</v>
      </c>
      <c r="C499" s="4" t="s">
        <v>758</v>
      </c>
      <c r="D499" s="69"/>
      <c r="E499" s="69"/>
      <c r="F499" s="231">
        <v>140</v>
      </c>
      <c r="G499" s="231">
        <v>281</v>
      </c>
      <c r="H499" s="177">
        <v>101</v>
      </c>
      <c r="I499" s="231">
        <v>112</v>
      </c>
      <c r="J499" s="159"/>
    </row>
    <row r="500" spans="1:10" ht="12.75">
      <c r="A500" s="4">
        <v>320</v>
      </c>
      <c r="B500" s="4">
        <v>1817700320</v>
      </c>
      <c r="C500" s="4" t="s">
        <v>39</v>
      </c>
      <c r="D500" s="69"/>
      <c r="E500" s="69"/>
      <c r="F500" s="231"/>
      <c r="G500" s="231"/>
      <c r="H500" s="177">
        <v>5</v>
      </c>
      <c r="I500" s="231"/>
      <c r="J500" s="159"/>
    </row>
    <row r="501" spans="1:10" ht="12.75">
      <c r="A501" s="6"/>
      <c r="B501" s="7" t="s">
        <v>757</v>
      </c>
      <c r="C501" s="7"/>
      <c r="D501" s="232">
        <v>1</v>
      </c>
      <c r="E501" s="232">
        <v>1</v>
      </c>
      <c r="F501" s="7"/>
      <c r="G501" s="7"/>
      <c r="H501" s="221"/>
      <c r="I501" s="7"/>
      <c r="J501" s="159"/>
    </row>
    <row r="502" spans="1:10" ht="12.75">
      <c r="A502" s="5"/>
      <c r="B502" s="4" t="s">
        <v>14</v>
      </c>
      <c r="C502" s="4"/>
      <c r="D502" s="69"/>
      <c r="E502" s="69"/>
      <c r="F502" s="250">
        <f>SUM(F497)</f>
        <v>105</v>
      </c>
      <c r="G502" s="250">
        <f>SUM(G497)</f>
        <v>100</v>
      </c>
      <c r="H502" s="250">
        <f>SUM(H497)</f>
        <v>89</v>
      </c>
      <c r="I502" s="250">
        <f>SUM(I497)</f>
        <v>100</v>
      </c>
      <c r="J502" s="159"/>
    </row>
    <row r="503" spans="1:10" ht="12.75">
      <c r="A503" s="5"/>
      <c r="B503" s="4" t="s">
        <v>15</v>
      </c>
      <c r="C503" s="4"/>
      <c r="D503" s="69"/>
      <c r="E503" s="69"/>
      <c r="F503" s="250">
        <f>SUM(F499:F500)</f>
        <v>140</v>
      </c>
      <c r="G503" s="250">
        <f>SUM(G499)</f>
        <v>281</v>
      </c>
      <c r="H503" s="250">
        <f>SUM(H499:H500)</f>
        <v>106</v>
      </c>
      <c r="I503" s="250">
        <f>SUM(I499:I500)</f>
        <v>112</v>
      </c>
      <c r="J503" s="159"/>
    </row>
    <row r="504" spans="1:10" ht="12.75">
      <c r="A504" s="5"/>
      <c r="B504" s="4" t="s">
        <v>310</v>
      </c>
      <c r="C504" s="4"/>
      <c r="D504" s="69"/>
      <c r="E504" s="69"/>
      <c r="F504" s="153">
        <f>SUM(F502-F503)</f>
        <v>-35</v>
      </c>
      <c r="G504" s="153">
        <f>SUM(G502-G503)</f>
        <v>-181</v>
      </c>
      <c r="H504" s="153">
        <f>SUM(H502-H503)</f>
        <v>-17</v>
      </c>
      <c r="I504" s="153">
        <f>SUM(I502-I503)</f>
        <v>-12</v>
      </c>
      <c r="J504" s="159"/>
    </row>
    <row r="505" spans="1:10" ht="12.75">
      <c r="A505" s="11"/>
      <c r="B505" s="17"/>
      <c r="C505" s="17"/>
      <c r="D505" s="315"/>
      <c r="E505" s="315"/>
      <c r="F505" s="159"/>
      <c r="G505" s="159"/>
      <c r="H505" s="159"/>
      <c r="I505" s="159"/>
      <c r="J505" s="159"/>
    </row>
    <row r="506" spans="1:10" ht="27.75">
      <c r="A506" s="523" t="s">
        <v>26</v>
      </c>
      <c r="B506" s="523"/>
      <c r="C506" s="523"/>
      <c r="D506" s="523"/>
      <c r="E506" s="523"/>
      <c r="F506" s="523"/>
      <c r="G506" s="523"/>
      <c r="H506" s="523"/>
      <c r="I506" s="523"/>
      <c r="J506" s="1"/>
    </row>
    <row r="507" spans="1:10" ht="27.75">
      <c r="A507" s="521" t="s">
        <v>820</v>
      </c>
      <c r="B507" s="521"/>
      <c r="C507" s="521"/>
      <c r="D507" s="521"/>
      <c r="E507" s="521"/>
      <c r="F507" s="521"/>
      <c r="G507" s="521"/>
      <c r="H507" s="521"/>
      <c r="I507" s="521"/>
      <c r="J507" s="1"/>
    </row>
    <row r="508" spans="1:10" ht="20.25">
      <c r="A508" s="522" t="s">
        <v>71</v>
      </c>
      <c r="B508" s="522"/>
      <c r="C508" s="522"/>
      <c r="D508" s="522"/>
      <c r="E508" s="522"/>
      <c r="F508" s="522"/>
      <c r="G508" s="522"/>
      <c r="H508" s="522"/>
      <c r="I508" s="522"/>
      <c r="J508" s="17"/>
    </row>
    <row r="509" spans="1:10" ht="20.25">
      <c r="A509" s="522" t="s">
        <v>141</v>
      </c>
      <c r="B509" s="522"/>
      <c r="C509" s="522"/>
      <c r="D509" s="522"/>
      <c r="E509" s="522"/>
      <c r="F509" s="522"/>
      <c r="G509" s="522"/>
      <c r="H509" s="522"/>
      <c r="I509" s="522"/>
      <c r="J509" s="17"/>
    </row>
    <row r="510" spans="1:10" ht="20.25">
      <c r="A510" s="530" t="s">
        <v>306</v>
      </c>
      <c r="B510" s="530"/>
      <c r="C510" s="530"/>
      <c r="D510" s="530"/>
      <c r="E510" s="530"/>
      <c r="F510" s="530"/>
      <c r="G510" s="530"/>
      <c r="H510" s="530"/>
      <c r="I510" s="530"/>
      <c r="J510" s="339"/>
    </row>
    <row r="511" spans="1:10" s="37" customFormat="1" ht="13.5" thickBot="1">
      <c r="A511" s="42">
        <v>1</v>
      </c>
      <c r="B511" s="43">
        <v>2</v>
      </c>
      <c r="C511" s="43">
        <v>3</v>
      </c>
      <c r="D511" s="525" t="s">
        <v>392</v>
      </c>
      <c r="E511" s="532"/>
      <c r="F511" s="363" t="s">
        <v>325</v>
      </c>
      <c r="G511" s="230">
        <v>5</v>
      </c>
      <c r="H511" s="229" t="s">
        <v>393</v>
      </c>
      <c r="I511" s="363" t="s">
        <v>325</v>
      </c>
      <c r="J511" s="240" t="s">
        <v>416</v>
      </c>
    </row>
    <row r="512" spans="1:10" s="37" customFormat="1" ht="13.5" customHeight="1" thickTop="1">
      <c r="A512" s="35" t="s">
        <v>0</v>
      </c>
      <c r="B512" s="36"/>
      <c r="C512" s="36"/>
      <c r="D512" s="527" t="s">
        <v>297</v>
      </c>
      <c r="E512" s="533"/>
      <c r="F512" s="243" t="s">
        <v>309</v>
      </c>
      <c r="G512" s="242" t="s">
        <v>305</v>
      </c>
      <c r="H512" s="535" t="s">
        <v>821</v>
      </c>
      <c r="I512" s="243" t="s">
        <v>309</v>
      </c>
      <c r="J512" s="362" t="s">
        <v>309</v>
      </c>
    </row>
    <row r="513" spans="1:10" s="37" customFormat="1" ht="13.5" thickBot="1">
      <c r="A513" s="38" t="s">
        <v>1</v>
      </c>
      <c r="B513" s="39" t="s">
        <v>51</v>
      </c>
      <c r="C513" s="39" t="s">
        <v>2</v>
      </c>
      <c r="D513" s="529"/>
      <c r="E513" s="534"/>
      <c r="F513" s="365" t="s">
        <v>376</v>
      </c>
      <c r="G513" s="242"/>
      <c r="H513" s="536"/>
      <c r="I513" s="365" t="s">
        <v>376</v>
      </c>
      <c r="J513" s="368" t="s">
        <v>376</v>
      </c>
    </row>
    <row r="514" spans="1:10" s="37" customFormat="1" ht="26.25" thickBot="1">
      <c r="A514" s="40"/>
      <c r="B514" s="41"/>
      <c r="C514" s="41"/>
      <c r="D514" s="41" t="s">
        <v>771</v>
      </c>
      <c r="E514" s="379" t="s">
        <v>813</v>
      </c>
      <c r="F514" s="379" t="s">
        <v>771</v>
      </c>
      <c r="G514" s="245" t="s">
        <v>429</v>
      </c>
      <c r="H514" s="537"/>
      <c r="I514" s="379" t="s">
        <v>813</v>
      </c>
      <c r="J514" s="370" t="s">
        <v>417</v>
      </c>
    </row>
    <row r="515" ht="13.5" thickTop="1">
      <c r="J515" s="334"/>
    </row>
    <row r="516" spans="4:10" s="37" customFormat="1" ht="12.75">
      <c r="D516" s="311"/>
      <c r="E516" s="311"/>
      <c r="H516" s="144"/>
      <c r="J516" s="195"/>
    </row>
    <row r="517" spans="1:10" s="37" customFormat="1" ht="18">
      <c r="A517" s="13" t="s">
        <v>87</v>
      </c>
      <c r="B517" s="13"/>
      <c r="C517" s="18"/>
      <c r="D517" s="310"/>
      <c r="E517" s="310"/>
      <c r="F517" s="14"/>
      <c r="G517" s="44"/>
      <c r="H517" s="217"/>
      <c r="I517" s="14"/>
      <c r="J517" s="195"/>
    </row>
    <row r="518" spans="1:10" s="37" customFormat="1" ht="12.75">
      <c r="A518" s="15" t="s">
        <v>54</v>
      </c>
      <c r="B518" s="1"/>
      <c r="C518" s="1"/>
      <c r="D518" s="311"/>
      <c r="E518" s="311"/>
      <c r="F518" s="46"/>
      <c r="G518" s="46"/>
      <c r="H518" s="144"/>
      <c r="I518" s="46"/>
      <c r="J518" s="195"/>
    </row>
    <row r="519" spans="1:10" s="37" customFormat="1" ht="12.75">
      <c r="A519" s="15">
        <v>420</v>
      </c>
      <c r="B519" s="4">
        <v>1317800420</v>
      </c>
      <c r="C519" s="4" t="s">
        <v>852</v>
      </c>
      <c r="D519" s="69"/>
      <c r="E519" s="69"/>
      <c r="F519" s="45"/>
      <c r="G519" s="45"/>
      <c r="H519" s="146">
        <v>1</v>
      </c>
      <c r="I519" s="45">
        <v>2</v>
      </c>
      <c r="J519" s="195"/>
    </row>
    <row r="520" spans="1:10" s="37" customFormat="1" ht="12.75">
      <c r="A520" s="4">
        <v>920</v>
      </c>
      <c r="B520" s="4">
        <v>1317800920</v>
      </c>
      <c r="C520" s="4" t="s">
        <v>853</v>
      </c>
      <c r="D520" s="69"/>
      <c r="E520" s="69"/>
      <c r="F520" s="381">
        <v>2500</v>
      </c>
      <c r="G520" s="231">
        <v>1200</v>
      </c>
      <c r="H520" s="231">
        <v>1379</v>
      </c>
      <c r="I520" s="381">
        <v>3200</v>
      </c>
      <c r="J520" s="146">
        <v>580</v>
      </c>
    </row>
    <row r="521" spans="1:10" s="37" customFormat="1" ht="12.75">
      <c r="A521" s="4">
        <v>920</v>
      </c>
      <c r="B521" s="4">
        <v>1317810920</v>
      </c>
      <c r="C521" s="4" t="s">
        <v>481</v>
      </c>
      <c r="D521" s="69"/>
      <c r="E521" s="69"/>
      <c r="F521" s="381">
        <v>740</v>
      </c>
      <c r="G521" s="231">
        <v>450</v>
      </c>
      <c r="H521" s="231">
        <v>1158</v>
      </c>
      <c r="I521" s="381">
        <v>1104</v>
      </c>
      <c r="J521" s="146">
        <v>360</v>
      </c>
    </row>
    <row r="522" spans="1:10" s="37" customFormat="1" ht="12.75">
      <c r="A522" s="138" t="s">
        <v>13</v>
      </c>
      <c r="B522" s="138"/>
      <c r="C522" s="139"/>
      <c r="D522" s="312"/>
      <c r="E522" s="312"/>
      <c r="F522" s="345"/>
      <c r="G522" s="345"/>
      <c r="H522" s="345"/>
      <c r="I522" s="345"/>
      <c r="J522" s="345"/>
    </row>
    <row r="523" spans="1:10" s="37" customFormat="1" ht="12.75">
      <c r="A523" s="20">
        <v>110</v>
      </c>
      <c r="B523" s="4">
        <v>1817800110</v>
      </c>
      <c r="C523" s="24" t="s">
        <v>288</v>
      </c>
      <c r="D523" s="312"/>
      <c r="E523" s="312"/>
      <c r="F523" s="345"/>
      <c r="G523" s="345"/>
      <c r="H523" s="345"/>
      <c r="I523" s="345"/>
      <c r="J523" s="345"/>
    </row>
    <row r="524" spans="1:10" s="37" customFormat="1" ht="12.75">
      <c r="A524" s="20">
        <v>181</v>
      </c>
      <c r="B524" s="4">
        <v>1817800181</v>
      </c>
      <c r="C524" s="24" t="s">
        <v>5</v>
      </c>
      <c r="D524" s="312"/>
      <c r="E524" s="312"/>
      <c r="F524" s="345"/>
      <c r="G524" s="345"/>
      <c r="H524" s="345"/>
      <c r="I524" s="345"/>
      <c r="J524" s="345"/>
    </row>
    <row r="525" spans="1:10" s="37" customFormat="1" ht="12.75">
      <c r="A525" s="20">
        <v>182</v>
      </c>
      <c r="B525" s="4">
        <v>1817800182</v>
      </c>
      <c r="C525" s="24" t="s">
        <v>6</v>
      </c>
      <c r="D525" s="312"/>
      <c r="E525" s="312"/>
      <c r="F525" s="345"/>
      <c r="G525" s="345"/>
      <c r="H525" s="345"/>
      <c r="I525" s="345"/>
      <c r="J525" s="345"/>
    </row>
    <row r="526" spans="1:10" s="37" customFormat="1" ht="12.75">
      <c r="A526" s="4">
        <v>750</v>
      </c>
      <c r="B526" s="4">
        <v>1817800750</v>
      </c>
      <c r="C526" s="4" t="s">
        <v>88</v>
      </c>
      <c r="D526" s="69"/>
      <c r="E526" s="69"/>
      <c r="F526" s="381">
        <v>3100</v>
      </c>
      <c r="G526" s="381">
        <v>1500</v>
      </c>
      <c r="H526" s="381">
        <v>3155</v>
      </c>
      <c r="I526" s="381">
        <v>4000</v>
      </c>
      <c r="J526" s="146">
        <v>750</v>
      </c>
    </row>
    <row r="527" spans="1:10" s="37" customFormat="1" ht="12.75">
      <c r="A527" s="4">
        <v>751</v>
      </c>
      <c r="B527" s="4">
        <v>1817800751</v>
      </c>
      <c r="C527" s="4" t="s">
        <v>434</v>
      </c>
      <c r="D527" s="69"/>
      <c r="E527" s="69"/>
      <c r="F527" s="381"/>
      <c r="G527" s="381"/>
      <c r="H527" s="381"/>
      <c r="I527" s="381"/>
      <c r="J527" s="146"/>
    </row>
    <row r="528" spans="1:10" s="37" customFormat="1" ht="12.75">
      <c r="A528" s="4">
        <v>752</v>
      </c>
      <c r="B528" s="4">
        <v>1817800752</v>
      </c>
      <c r="C528" s="4" t="s">
        <v>459</v>
      </c>
      <c r="D528" s="69"/>
      <c r="E528" s="69"/>
      <c r="F528" s="381">
        <v>500</v>
      </c>
      <c r="G528" s="381">
        <v>70</v>
      </c>
      <c r="H528" s="381">
        <v>645</v>
      </c>
      <c r="I528" s="381">
        <v>650</v>
      </c>
      <c r="J528" s="146"/>
    </row>
    <row r="529" spans="1:10" s="37" customFormat="1" ht="12.75">
      <c r="A529" s="6"/>
      <c r="B529" s="7" t="s">
        <v>94</v>
      </c>
      <c r="C529" s="7"/>
      <c r="D529" s="232"/>
      <c r="E529" s="232"/>
      <c r="F529" s="345"/>
      <c r="G529" s="345"/>
      <c r="H529" s="345"/>
      <c r="I529" s="345"/>
      <c r="J529" s="345"/>
    </row>
    <row r="530" spans="1:10" s="37" customFormat="1" ht="12.75">
      <c r="A530" s="5"/>
      <c r="B530" s="4" t="s">
        <v>14</v>
      </c>
      <c r="C530" s="4"/>
      <c r="D530" s="69"/>
      <c r="E530" s="69"/>
      <c r="F530" s="250">
        <f>SUM(F519:F521)</f>
        <v>3240</v>
      </c>
      <c r="G530" s="250">
        <f>SUM(G519:G521)</f>
        <v>1650</v>
      </c>
      <c r="H530" s="250">
        <f>SUM(H519:H521)</f>
        <v>2538</v>
      </c>
      <c r="I530" s="250">
        <f>SUM(I519:I521)</f>
        <v>4306</v>
      </c>
      <c r="J530" s="250">
        <f>SUM(J520:J521)</f>
        <v>940</v>
      </c>
    </row>
    <row r="531" spans="1:10" s="37" customFormat="1" ht="12.75">
      <c r="A531" s="5"/>
      <c r="B531" s="4" t="s">
        <v>15</v>
      </c>
      <c r="C531" s="4"/>
      <c r="D531" s="69"/>
      <c r="E531" s="69"/>
      <c r="F531" s="250">
        <f>SUM(F523:F528)</f>
        <v>3600</v>
      </c>
      <c r="G531" s="250">
        <f>SUM(G523:G528)</f>
        <v>1570</v>
      </c>
      <c r="H531" s="250">
        <f>SUM(H523:H528)</f>
        <v>3800</v>
      </c>
      <c r="I531" s="250">
        <f>SUM(I523:I528)</f>
        <v>4650</v>
      </c>
      <c r="J531" s="250">
        <f>SUM(J523:J526)</f>
        <v>750</v>
      </c>
    </row>
    <row r="532" spans="1:10" s="37" customFormat="1" ht="12.75">
      <c r="A532" s="5"/>
      <c r="B532" s="4" t="s">
        <v>310</v>
      </c>
      <c r="C532" s="4"/>
      <c r="D532" s="69"/>
      <c r="E532" s="69"/>
      <c r="F532" s="153">
        <f>SUM(F530-F531)</f>
        <v>-360</v>
      </c>
      <c r="G532" s="153">
        <f>SUM(G530-G531)</f>
        <v>80</v>
      </c>
      <c r="H532" s="153">
        <f>SUM(H530-H531)</f>
        <v>-1262</v>
      </c>
      <c r="I532" s="153">
        <f>SUM(I530-I531)</f>
        <v>-344</v>
      </c>
      <c r="J532" s="153">
        <f>SUM(J530-J531)</f>
        <v>190</v>
      </c>
    </row>
    <row r="533" spans="1:10" s="37" customFormat="1" ht="12.75">
      <c r="A533" s="61"/>
      <c r="B533" s="61"/>
      <c r="C533" s="61"/>
      <c r="D533" s="317"/>
      <c r="E533" s="317"/>
      <c r="J533" s="195"/>
    </row>
    <row r="534" spans="1:10" s="37" customFormat="1" ht="12.75">
      <c r="A534" s="61"/>
      <c r="B534" s="61"/>
      <c r="C534" s="61"/>
      <c r="D534" s="317"/>
      <c r="E534" s="317"/>
      <c r="J534" s="195"/>
    </row>
    <row r="535" spans="1:10" s="14" customFormat="1" ht="18">
      <c r="A535" s="13" t="s">
        <v>89</v>
      </c>
      <c r="B535" s="13"/>
      <c r="C535" s="18"/>
      <c r="D535" s="310"/>
      <c r="E535" s="310"/>
      <c r="J535" s="54"/>
    </row>
    <row r="536" spans="1:10" ht="12.75">
      <c r="A536" s="15" t="s">
        <v>54</v>
      </c>
      <c r="G536" s="1"/>
      <c r="H536" s="1"/>
      <c r="J536" s="17"/>
    </row>
    <row r="537" spans="1:10" ht="12.75">
      <c r="A537" s="4">
        <v>921</v>
      </c>
      <c r="B537" s="4">
        <v>1317600920</v>
      </c>
      <c r="C537" s="4" t="s">
        <v>662</v>
      </c>
      <c r="D537" s="69"/>
      <c r="E537" s="69"/>
      <c r="F537" s="381">
        <v>50</v>
      </c>
      <c r="G537" s="381">
        <v>202</v>
      </c>
      <c r="H537" s="381"/>
      <c r="I537" s="381">
        <v>50</v>
      </c>
      <c r="J537" s="17"/>
    </row>
    <row r="538" spans="1:10" ht="12.75" outlineLevel="2">
      <c r="A538" s="4">
        <v>920</v>
      </c>
      <c r="B538" s="4">
        <v>1317900920</v>
      </c>
      <c r="C538" s="4" t="s">
        <v>663</v>
      </c>
      <c r="D538" s="69"/>
      <c r="E538" s="69"/>
      <c r="F538" s="231"/>
      <c r="G538" s="231"/>
      <c r="H538" s="231">
        <v>325</v>
      </c>
      <c r="I538" s="231"/>
      <c r="J538" s="146"/>
    </row>
    <row r="539" spans="1:10" ht="12.75" outlineLevel="2">
      <c r="A539" s="4">
        <v>921</v>
      </c>
      <c r="B539" s="4">
        <v>1317900921</v>
      </c>
      <c r="C539" s="4" t="s">
        <v>713</v>
      </c>
      <c r="D539" s="69"/>
      <c r="E539" s="69"/>
      <c r="F539" s="231">
        <v>493</v>
      </c>
      <c r="G539" s="231"/>
      <c r="H539" s="231">
        <v>784</v>
      </c>
      <c r="I539" s="231">
        <v>493</v>
      </c>
      <c r="J539" s="146"/>
    </row>
    <row r="540" spans="1:10" ht="12.75" outlineLevel="2">
      <c r="A540" s="4">
        <v>970</v>
      </c>
      <c r="B540" s="4">
        <v>1317900970</v>
      </c>
      <c r="C540" s="4" t="s">
        <v>461</v>
      </c>
      <c r="D540" s="69"/>
      <c r="E540" s="69"/>
      <c r="F540" s="231">
        <v>21</v>
      </c>
      <c r="G540" s="231">
        <v>64</v>
      </c>
      <c r="H540" s="231">
        <v>33</v>
      </c>
      <c r="I540" s="231">
        <v>50</v>
      </c>
      <c r="J540" s="146"/>
    </row>
    <row r="541" spans="1:10" ht="12.75" outlineLevel="2">
      <c r="A541" s="332">
        <v>990</v>
      </c>
      <c r="B541" s="438">
        <v>1317900990</v>
      </c>
      <c r="C541" s="4" t="s">
        <v>886</v>
      </c>
      <c r="D541" s="69"/>
      <c r="E541" s="69"/>
      <c r="F541" s="447"/>
      <c r="G541" s="45"/>
      <c r="H541" s="146"/>
      <c r="I541" s="447"/>
      <c r="J541" s="146"/>
    </row>
    <row r="542" spans="1:10" ht="12.75" outlineLevel="2">
      <c r="A542" s="4">
        <v>920</v>
      </c>
      <c r="B542" s="4">
        <v>1317900991</v>
      </c>
      <c r="C542" s="4" t="s">
        <v>659</v>
      </c>
      <c r="D542" s="69"/>
      <c r="E542" s="69"/>
      <c r="F542" s="381">
        <v>50</v>
      </c>
      <c r="G542" s="231">
        <v>140</v>
      </c>
      <c r="H542" s="231">
        <v>110</v>
      </c>
      <c r="I542" s="381"/>
      <c r="J542" s="146">
        <v>60</v>
      </c>
    </row>
    <row r="543" spans="1:10" ht="12.75" outlineLevel="2">
      <c r="A543" s="4">
        <v>430</v>
      </c>
      <c r="B543" s="4">
        <v>1317920430</v>
      </c>
      <c r="C543" s="4" t="s">
        <v>90</v>
      </c>
      <c r="D543" s="69"/>
      <c r="E543" s="69"/>
      <c r="F543" s="231">
        <v>1400</v>
      </c>
      <c r="G543" s="231">
        <v>360</v>
      </c>
      <c r="H543" s="231">
        <v>297</v>
      </c>
      <c r="I543" s="231">
        <v>1500</v>
      </c>
      <c r="J543" s="146"/>
    </row>
    <row r="544" spans="4:10" ht="12.75" outlineLevel="2">
      <c r="D544" s="1"/>
      <c r="E544" s="1"/>
      <c r="G544" s="1"/>
      <c r="H544" s="1"/>
      <c r="J544" s="146">
        <v>202</v>
      </c>
    </row>
    <row r="545" spans="1:10" ht="12.75" outlineLevel="2">
      <c r="A545" s="4">
        <v>920</v>
      </c>
      <c r="B545" s="4">
        <v>1317953920</v>
      </c>
      <c r="C545" s="4" t="s">
        <v>91</v>
      </c>
      <c r="D545" s="69"/>
      <c r="E545" s="69"/>
      <c r="F545" s="381"/>
      <c r="G545" s="381"/>
      <c r="H545" s="381"/>
      <c r="I545" s="381"/>
      <c r="J545" s="146">
        <v>935</v>
      </c>
    </row>
    <row r="546" spans="1:10" ht="12.75" outlineLevel="2">
      <c r="A546" s="4"/>
      <c r="B546" s="4"/>
      <c r="C546" s="4"/>
      <c r="D546" s="69"/>
      <c r="E546" s="69"/>
      <c r="F546" s="381"/>
      <c r="G546" s="381"/>
      <c r="H546" s="381"/>
      <c r="I546" s="381"/>
      <c r="J546" s="146"/>
    </row>
    <row r="547" spans="1:10" ht="12.75" outlineLevel="2">
      <c r="A547" s="4"/>
      <c r="B547" s="4"/>
      <c r="C547" s="4"/>
      <c r="D547" s="69"/>
      <c r="E547" s="69"/>
      <c r="F547" s="4"/>
      <c r="G547" s="4"/>
      <c r="H547" s="4"/>
      <c r="I547" s="4"/>
      <c r="J547" s="146"/>
    </row>
    <row r="548" spans="1:10" s="15" customFormat="1" ht="12.75" customHeight="1" outlineLevel="2">
      <c r="A548" s="138" t="s">
        <v>13</v>
      </c>
      <c r="B548" s="138"/>
      <c r="C548" s="139"/>
      <c r="D548" s="312"/>
      <c r="E548" s="312"/>
      <c r="F548" s="136"/>
      <c r="G548" s="417"/>
      <c r="H548" s="136"/>
      <c r="I548" s="136"/>
      <c r="J548" s="136"/>
    </row>
    <row r="549" spans="1:10" s="15" customFormat="1" ht="12.75" customHeight="1" outlineLevel="2">
      <c r="A549" s="494">
        <v>110</v>
      </c>
      <c r="B549" s="494">
        <v>1817900110</v>
      </c>
      <c r="C549" s="491" t="s">
        <v>854</v>
      </c>
      <c r="D549" s="312"/>
      <c r="E549" s="312"/>
      <c r="F549" s="136"/>
      <c r="G549" s="225"/>
      <c r="H549" s="450">
        <v>489</v>
      </c>
      <c r="I549" s="136"/>
      <c r="J549" s="136"/>
    </row>
    <row r="550" spans="1:10" s="15" customFormat="1" ht="12.75" customHeight="1" outlineLevel="2">
      <c r="A550" s="494">
        <v>582</v>
      </c>
      <c r="B550" s="494">
        <v>1817900582</v>
      </c>
      <c r="C550" s="491" t="s">
        <v>905</v>
      </c>
      <c r="D550" s="312"/>
      <c r="E550" s="312"/>
      <c r="F550" s="136"/>
      <c r="G550" s="225"/>
      <c r="H550" s="450">
        <v>8</v>
      </c>
      <c r="I550" s="136"/>
      <c r="J550" s="136"/>
    </row>
    <row r="551" spans="1:10" s="15" customFormat="1" ht="12.75" customHeight="1" outlineLevel="2">
      <c r="A551" s="450">
        <v>780</v>
      </c>
      <c r="B551" s="450">
        <v>1817600780</v>
      </c>
      <c r="C551" s="450" t="s">
        <v>661</v>
      </c>
      <c r="D551" s="69"/>
      <c r="E551" s="69"/>
      <c r="F551" s="231">
        <v>50</v>
      </c>
      <c r="G551" s="418">
        <v>202</v>
      </c>
      <c r="H551" s="231"/>
      <c r="I551" s="231">
        <v>50</v>
      </c>
      <c r="J551" s="136"/>
    </row>
    <row r="552" spans="1:10" s="15" customFormat="1" ht="12.75" customHeight="1" outlineLevel="2">
      <c r="A552" s="494">
        <v>750</v>
      </c>
      <c r="B552" s="492">
        <v>1817900750</v>
      </c>
      <c r="C552" s="491" t="s">
        <v>461</v>
      </c>
      <c r="D552" s="312"/>
      <c r="E552" s="312"/>
      <c r="F552" s="231">
        <v>21</v>
      </c>
      <c r="G552" s="411">
        <v>60</v>
      </c>
      <c r="H552" s="231">
        <v>28</v>
      </c>
      <c r="I552" s="231">
        <v>50</v>
      </c>
      <c r="J552" s="136"/>
    </row>
    <row r="553" spans="1:10" s="15" customFormat="1" ht="12.75" customHeight="1" outlineLevel="2">
      <c r="A553" s="494"/>
      <c r="B553" s="492">
        <v>1817900751</v>
      </c>
      <c r="C553" s="491" t="s">
        <v>906</v>
      </c>
      <c r="D553" s="312"/>
      <c r="E553" s="312"/>
      <c r="F553" s="231"/>
      <c r="G553" s="411"/>
      <c r="H553" s="231">
        <v>120</v>
      </c>
      <c r="I553" s="231"/>
      <c r="J553" s="136"/>
    </row>
    <row r="554" spans="1:10" s="15" customFormat="1" ht="12.75" customHeight="1" outlineLevel="2">
      <c r="A554" s="494">
        <v>752</v>
      </c>
      <c r="B554" s="492">
        <v>1817900752</v>
      </c>
      <c r="C554" s="491" t="s">
        <v>659</v>
      </c>
      <c r="D554" s="312"/>
      <c r="E554" s="312"/>
      <c r="F554" s="231">
        <v>50</v>
      </c>
      <c r="G554" s="411"/>
      <c r="H554" s="231">
        <v>110</v>
      </c>
      <c r="I554" s="231"/>
      <c r="J554" s="136"/>
    </row>
    <row r="555" spans="1:10" s="15" customFormat="1" ht="12.75" customHeight="1" outlineLevel="2">
      <c r="A555" s="494">
        <v>753</v>
      </c>
      <c r="B555" s="492">
        <v>1817900753</v>
      </c>
      <c r="C555" s="491" t="s">
        <v>701</v>
      </c>
      <c r="D555" s="312"/>
      <c r="E555" s="312"/>
      <c r="F555" s="231">
        <v>35</v>
      </c>
      <c r="G555" s="411"/>
      <c r="H555" s="231">
        <v>34</v>
      </c>
      <c r="I555" s="231">
        <v>40</v>
      </c>
      <c r="J555" s="136"/>
    </row>
    <row r="556" spans="1:10" s="15" customFormat="1" ht="12.75" customHeight="1" outlineLevel="2">
      <c r="A556" s="494">
        <v>780</v>
      </c>
      <c r="B556" s="492">
        <v>1817900780</v>
      </c>
      <c r="C556" s="491" t="s">
        <v>855</v>
      </c>
      <c r="D556" s="312"/>
      <c r="E556" s="312"/>
      <c r="F556" s="231">
        <v>493</v>
      </c>
      <c r="G556" s="411"/>
      <c r="H556" s="231">
        <v>42</v>
      </c>
      <c r="I556" s="231">
        <v>493</v>
      </c>
      <c r="J556" s="136"/>
    </row>
    <row r="557" spans="1:10" s="15" customFormat="1" ht="12.75" customHeight="1" outlineLevel="2">
      <c r="A557" s="494">
        <v>781</v>
      </c>
      <c r="B557" s="492">
        <v>1817900781</v>
      </c>
      <c r="C557" s="491" t="s">
        <v>793</v>
      </c>
      <c r="D557" s="312"/>
      <c r="E557" s="312"/>
      <c r="F557" s="231">
        <v>50</v>
      </c>
      <c r="G557" s="411"/>
      <c r="H557" s="231"/>
      <c r="I557" s="231"/>
      <c r="J557" s="136"/>
    </row>
    <row r="558" spans="1:10" s="15" customFormat="1" ht="12.75" customHeight="1" outlineLevel="2">
      <c r="A558" s="494">
        <v>782</v>
      </c>
      <c r="B558" s="492">
        <v>1817900782</v>
      </c>
      <c r="C558" s="491" t="s">
        <v>856</v>
      </c>
      <c r="D558" s="312"/>
      <c r="E558" s="312"/>
      <c r="F558" s="231"/>
      <c r="G558" s="411"/>
      <c r="H558" s="231">
        <v>61</v>
      </c>
      <c r="I558" s="231"/>
      <c r="J558" s="136"/>
    </row>
    <row r="559" spans="1:10" s="15" customFormat="1" ht="12.75" customHeight="1" outlineLevel="2">
      <c r="A559" s="494">
        <v>784</v>
      </c>
      <c r="B559" s="492">
        <v>1817900784</v>
      </c>
      <c r="C559" s="491" t="s">
        <v>857</v>
      </c>
      <c r="D559" s="312"/>
      <c r="E559" s="312"/>
      <c r="F559" s="231"/>
      <c r="G559" s="411"/>
      <c r="H559" s="231">
        <v>84</v>
      </c>
      <c r="I559" s="231"/>
      <c r="J559" s="136"/>
    </row>
    <row r="560" spans="1:10" s="15" customFormat="1" ht="12.75" customHeight="1" outlineLevel="2">
      <c r="A560" s="494">
        <v>785</v>
      </c>
      <c r="B560" s="492">
        <v>1817900785</v>
      </c>
      <c r="C560" s="491" t="s">
        <v>858</v>
      </c>
      <c r="D560" s="312"/>
      <c r="E560" s="312"/>
      <c r="F560" s="231"/>
      <c r="G560" s="411"/>
      <c r="H560" s="231">
        <v>144</v>
      </c>
      <c r="I560" s="231"/>
      <c r="J560" s="136"/>
    </row>
    <row r="561" spans="1:10" s="15" customFormat="1" ht="12.75" customHeight="1" outlineLevel="2">
      <c r="A561" s="494">
        <v>786</v>
      </c>
      <c r="B561" s="492">
        <v>1817900786</v>
      </c>
      <c r="C561" s="491" t="s">
        <v>859</v>
      </c>
      <c r="D561" s="312"/>
      <c r="E561" s="312"/>
      <c r="F561" s="231"/>
      <c r="G561" s="411"/>
      <c r="H561" s="231">
        <v>16</v>
      </c>
      <c r="I561" s="231"/>
      <c r="J561" s="136"/>
    </row>
    <row r="562" spans="1:10" ht="12.75" outlineLevel="3">
      <c r="A562" s="4">
        <v>810</v>
      </c>
      <c r="B562" s="432">
        <v>1817920810</v>
      </c>
      <c r="C562" s="4" t="s">
        <v>92</v>
      </c>
      <c r="D562" s="69"/>
      <c r="E562" s="69"/>
      <c r="F562" s="231">
        <v>300</v>
      </c>
      <c r="G562" s="411">
        <v>530</v>
      </c>
      <c r="H562" s="231">
        <v>329</v>
      </c>
      <c r="I562" s="231">
        <v>345</v>
      </c>
      <c r="J562" s="146">
        <v>300</v>
      </c>
    </row>
    <row r="563" spans="1:10" ht="12.75" outlineLevel="3">
      <c r="A563" s="4">
        <v>811</v>
      </c>
      <c r="B563" s="432">
        <v>1817920811</v>
      </c>
      <c r="C563" s="4" t="s">
        <v>702</v>
      </c>
      <c r="D563" s="69"/>
      <c r="E563" s="69"/>
      <c r="F563" s="231"/>
      <c r="G563" s="411"/>
      <c r="H563" s="231">
        <v>6</v>
      </c>
      <c r="I563" s="231"/>
      <c r="J563" s="146"/>
    </row>
    <row r="564" spans="1:10" ht="12.75" outlineLevel="3">
      <c r="A564" s="4">
        <v>110</v>
      </c>
      <c r="B564" s="432">
        <v>1817953110</v>
      </c>
      <c r="C564" s="4" t="s">
        <v>288</v>
      </c>
      <c r="D564" s="69"/>
      <c r="E564" s="69"/>
      <c r="F564" s="404">
        <v>584</v>
      </c>
      <c r="G564" s="412">
        <v>315</v>
      </c>
      <c r="H564" s="231">
        <v>560</v>
      </c>
      <c r="I564" s="404">
        <v>648</v>
      </c>
      <c r="J564" s="210">
        <v>374</v>
      </c>
    </row>
    <row r="565" spans="1:10" ht="12.75" outlineLevel="3">
      <c r="A565" s="4">
        <v>120</v>
      </c>
      <c r="B565" s="432">
        <v>1817953120</v>
      </c>
      <c r="C565" s="4" t="s">
        <v>4</v>
      </c>
      <c r="D565" s="69"/>
      <c r="E565" s="69"/>
      <c r="F565" s="404"/>
      <c r="G565" s="412">
        <v>29</v>
      </c>
      <c r="H565" s="231"/>
      <c r="I565" s="404"/>
      <c r="J565" s="210">
        <v>4</v>
      </c>
    </row>
    <row r="566" spans="1:10" ht="12.75" outlineLevel="3">
      <c r="A566" s="4">
        <v>320</v>
      </c>
      <c r="B566" s="432">
        <v>1817953320</v>
      </c>
      <c r="C566" s="4" t="s">
        <v>39</v>
      </c>
      <c r="D566" s="69"/>
      <c r="E566" s="69"/>
      <c r="F566" s="404"/>
      <c r="G566" s="412">
        <v>5</v>
      </c>
      <c r="H566" s="231"/>
      <c r="I566" s="404"/>
      <c r="J566" s="210"/>
    </row>
    <row r="567" spans="4:11" ht="12.75" outlineLevel="3">
      <c r="D567" s="1"/>
      <c r="E567" s="1"/>
      <c r="G567" s="1"/>
      <c r="H567" s="1"/>
      <c r="J567" s="146">
        <v>202</v>
      </c>
      <c r="K567" s="233"/>
    </row>
    <row r="568" spans="1:10" ht="12.75" outlineLevel="3">
      <c r="A568" s="4"/>
      <c r="B568" s="4"/>
      <c r="C568" s="4"/>
      <c r="D568" s="69"/>
      <c r="E568" s="69"/>
      <c r="F568" s="4"/>
      <c r="G568" s="4"/>
      <c r="H568" s="4"/>
      <c r="I568" s="4"/>
      <c r="J568" s="4"/>
    </row>
    <row r="569" spans="1:10" s="2" customFormat="1" ht="12.75" outlineLevel="3">
      <c r="A569" s="6"/>
      <c r="B569" s="7" t="s">
        <v>193</v>
      </c>
      <c r="C569" s="7"/>
      <c r="D569" s="232">
        <v>6.1</v>
      </c>
      <c r="E569" s="232">
        <v>6.1</v>
      </c>
      <c r="F569" s="7"/>
      <c r="G569" s="7"/>
      <c r="H569" s="7"/>
      <c r="I569" s="7"/>
      <c r="J569" s="7"/>
    </row>
    <row r="570" spans="1:10" ht="12.75" outlineLevel="2">
      <c r="A570" s="5"/>
      <c r="B570" s="4" t="s">
        <v>14</v>
      </c>
      <c r="C570" s="4"/>
      <c r="D570" s="69"/>
      <c r="E570" s="69"/>
      <c r="F570" s="250">
        <f>SUM(F537:F547)</f>
        <v>2014</v>
      </c>
      <c r="G570" s="250">
        <f>SUM(G537:G547)</f>
        <v>766</v>
      </c>
      <c r="H570" s="250">
        <f>SUM(H537:H547)</f>
        <v>1549</v>
      </c>
      <c r="I570" s="250">
        <f>SUM(I537:I547)</f>
        <v>2093</v>
      </c>
      <c r="J570" s="250">
        <f>SUM(J538:J547)</f>
        <v>1197</v>
      </c>
    </row>
    <row r="571" spans="1:10" ht="12.75" outlineLevel="1">
      <c r="A571" s="5"/>
      <c r="B571" s="4" t="s">
        <v>15</v>
      </c>
      <c r="C571" s="4"/>
      <c r="D571" s="69"/>
      <c r="E571" s="69"/>
      <c r="F571" s="250">
        <f>SUM(F549:F567)</f>
        <v>1583</v>
      </c>
      <c r="G571" s="250">
        <f>SUM(G549:G567)</f>
        <v>1141</v>
      </c>
      <c r="H571" s="250">
        <f>SUM(H549:H567)</f>
        <v>2031</v>
      </c>
      <c r="I571" s="250">
        <f>SUM(I549:I567)</f>
        <v>1626</v>
      </c>
      <c r="J571" s="250">
        <f>SUM(J562:J567)</f>
        <v>880</v>
      </c>
    </row>
    <row r="572" spans="1:10" ht="12.75">
      <c r="A572" s="5"/>
      <c r="B572" s="4" t="s">
        <v>310</v>
      </c>
      <c r="C572" s="4"/>
      <c r="D572" s="69"/>
      <c r="E572" s="69"/>
      <c r="F572" s="146">
        <f>SUM(F570-F571)</f>
        <v>431</v>
      </c>
      <c r="G572" s="146">
        <f>SUM(G570-G571)</f>
        <v>-375</v>
      </c>
      <c r="H572" s="146">
        <f>SUM(H570-H571)</f>
        <v>-482</v>
      </c>
      <c r="I572" s="146">
        <f>SUM(I570-I571)</f>
        <v>467</v>
      </c>
      <c r="J572" s="146">
        <f>SUM(J570-J571)</f>
        <v>317</v>
      </c>
    </row>
    <row r="573" spans="7:8" ht="12.75">
      <c r="G573" s="1"/>
      <c r="H573" s="1"/>
    </row>
    <row r="574" spans="1:8" ht="15.75">
      <c r="A574" s="76" t="s">
        <v>194</v>
      </c>
      <c r="B574" s="76"/>
      <c r="C574" s="76"/>
      <c r="D574" s="255">
        <f>SUM(D30,D86,D277,D405,D424,D448,D479,D569,D460,D312)</f>
        <v>72.17999999999999</v>
      </c>
      <c r="E574" s="255">
        <f>SUM(E30,E86,E277,E405,E424,E448,E479,E569,E460,E312)</f>
        <v>71.58</v>
      </c>
      <c r="G574" s="1"/>
      <c r="H574" s="1"/>
    </row>
    <row r="575" spans="1:10" ht="12.75">
      <c r="A575" s="5"/>
      <c r="B575" s="4" t="s">
        <v>14</v>
      </c>
      <c r="C575" s="4"/>
      <c r="D575" s="69"/>
      <c r="E575" s="69"/>
      <c r="F575" s="250">
        <f>SUM(F31,F87,F278,F313,F338,F366,F406,F425,F449,F480,F490,F502,F530,F570)</f>
        <v>29384</v>
      </c>
      <c r="G575" s="250">
        <f>SUM(G31,G87,G278,G313,G338,G366,G406,G425,G449,G480,G490,G502,G530,G570)</f>
        <v>24008</v>
      </c>
      <c r="H575" s="250">
        <f>SUM(H31,H87,H278,H313,H338,H366,H406,H425,H449,H480,H490,H502,H530,H570)</f>
        <v>33498</v>
      </c>
      <c r="I575" s="250">
        <f>SUM(I31,I87,I278,I313,I338,I366,I406,I425,I449,I480,I490,I502,I530,I570)</f>
        <v>38126</v>
      </c>
      <c r="J575" s="250">
        <f>SUM(J31,J87,J278,J313,J406,J425,J449,J480,J490,J530,J570)</f>
        <v>2227</v>
      </c>
    </row>
    <row r="576" spans="1:10" ht="12.75">
      <c r="A576" s="5"/>
      <c r="B576" s="4" t="s">
        <v>15</v>
      </c>
      <c r="C576" s="4"/>
      <c r="D576" s="250">
        <f>SUM(D32,D88,D279,D314,D339,D407,D426,D450,D481,D491,D531,D503,D571,D462,D367)</f>
        <v>0</v>
      </c>
      <c r="E576" s="69"/>
      <c r="F576" s="250">
        <f>SUM(F32,F88,F279,F314,F339,F407,F426,F450,F481,F491,F531,F503,F571,F462,F367)</f>
        <v>33433</v>
      </c>
      <c r="G576" s="250">
        <f>SUM(G32,G88,G279,G314,G339,G407,G426,G450,G481,G491,G531,G503,G571,G462,G367)</f>
        <v>44495</v>
      </c>
      <c r="H576" s="250">
        <f>SUM(H32,H88,H279,H314,H339,H407,H426,H450,H481,H491,H531,H503,H571,H462,H367)</f>
        <v>41425</v>
      </c>
      <c r="I576" s="250">
        <f>SUM(I32,I88,I279,I314,I339,I407,I426,I450,I481,I491,I531,I503,I571,I462,I367)</f>
        <v>40867</v>
      </c>
      <c r="J576" s="250">
        <f>SUM(J32,J88,J279,J314,J407,J426,J450,J481,J491,J531,J571,J462)</f>
        <v>5185</v>
      </c>
    </row>
    <row r="577" spans="1:10" ht="12.75">
      <c r="A577" s="5"/>
      <c r="B577" s="4" t="s">
        <v>310</v>
      </c>
      <c r="C577" s="4"/>
      <c r="D577" s="69"/>
      <c r="E577" s="69"/>
      <c r="F577" s="153">
        <f>SUM(F575-F576)</f>
        <v>-4049</v>
      </c>
      <c r="G577" s="153">
        <f>SUM(G575-G576)</f>
        <v>-20487</v>
      </c>
      <c r="H577" s="153">
        <f>SUM(H575-H576)</f>
        <v>-7927</v>
      </c>
      <c r="I577" s="153">
        <f>SUM(I575-I576)</f>
        <v>-2741</v>
      </c>
      <c r="J577" s="153">
        <f>SUM(J575-J576)</f>
        <v>-2958</v>
      </c>
    </row>
    <row r="578" ht="12.75">
      <c r="J578" s="68"/>
    </row>
    <row r="579" ht="12.75">
      <c r="J579" s="17"/>
    </row>
    <row r="580" spans="1:10" ht="27.75">
      <c r="A580" s="523" t="s">
        <v>26</v>
      </c>
      <c r="B580" s="523"/>
      <c r="C580" s="523"/>
      <c r="D580" s="523"/>
      <c r="E580" s="523"/>
      <c r="F580" s="523"/>
      <c r="G580" s="523"/>
      <c r="H580" s="523"/>
      <c r="I580" s="523"/>
      <c r="J580" s="1"/>
    </row>
    <row r="581" spans="1:10" ht="27.75">
      <c r="A581" s="521" t="s">
        <v>820</v>
      </c>
      <c r="B581" s="521"/>
      <c r="C581" s="521"/>
      <c r="D581" s="521"/>
      <c r="E581" s="521"/>
      <c r="F581" s="521"/>
      <c r="G581" s="521"/>
      <c r="H581" s="521"/>
      <c r="I581" s="521"/>
      <c r="J581" s="1"/>
    </row>
    <row r="582" spans="1:10" ht="20.25">
      <c r="A582" s="522" t="s">
        <v>71</v>
      </c>
      <c r="B582" s="522"/>
      <c r="C582" s="522"/>
      <c r="D582" s="522"/>
      <c r="E582" s="522"/>
      <c r="F582" s="522"/>
      <c r="G582" s="522"/>
      <c r="H582" s="522"/>
      <c r="I582" s="522"/>
      <c r="J582" s="17"/>
    </row>
    <row r="583" spans="1:10" ht="20.25">
      <c r="A583" s="522" t="s">
        <v>142</v>
      </c>
      <c r="B583" s="522"/>
      <c r="C583" s="522"/>
      <c r="D583" s="522"/>
      <c r="E583" s="522"/>
      <c r="F583" s="522"/>
      <c r="G583" s="522"/>
      <c r="H583" s="522"/>
      <c r="I583" s="522"/>
      <c r="J583" s="17"/>
    </row>
    <row r="584" spans="1:10" ht="20.25">
      <c r="A584" s="530" t="s">
        <v>306</v>
      </c>
      <c r="B584" s="530"/>
      <c r="C584" s="530"/>
      <c r="D584" s="530"/>
      <c r="E584" s="530"/>
      <c r="F584" s="530"/>
      <c r="G584" s="530"/>
      <c r="H584" s="530"/>
      <c r="I584" s="530"/>
      <c r="J584" s="17"/>
    </row>
    <row r="585" spans="1:10" s="37" customFormat="1" ht="13.5" thickBot="1">
      <c r="A585" s="42">
        <v>1</v>
      </c>
      <c r="B585" s="43">
        <v>2</v>
      </c>
      <c r="C585" s="43">
        <v>3</v>
      </c>
      <c r="D585" s="525" t="s">
        <v>392</v>
      </c>
      <c r="E585" s="532"/>
      <c r="F585" s="363" t="s">
        <v>325</v>
      </c>
      <c r="G585" s="230">
        <v>5</v>
      </c>
      <c r="H585" s="229" t="s">
        <v>393</v>
      </c>
      <c r="I585" s="363" t="s">
        <v>325</v>
      </c>
      <c r="J585" s="240" t="s">
        <v>416</v>
      </c>
    </row>
    <row r="586" spans="1:10" s="37" customFormat="1" ht="13.5" customHeight="1" thickTop="1">
      <c r="A586" s="35" t="s">
        <v>0</v>
      </c>
      <c r="B586" s="36"/>
      <c r="C586" s="36"/>
      <c r="D586" s="527" t="s">
        <v>297</v>
      </c>
      <c r="E586" s="533"/>
      <c r="F586" s="243"/>
      <c r="G586" s="242" t="s">
        <v>305</v>
      </c>
      <c r="H586" s="535" t="s">
        <v>814</v>
      </c>
      <c r="I586" s="243" t="s">
        <v>309</v>
      </c>
      <c r="J586" s="362" t="s">
        <v>309</v>
      </c>
    </row>
    <row r="587" spans="1:10" s="37" customFormat="1" ht="13.5" thickBot="1">
      <c r="A587" s="38" t="s">
        <v>1</v>
      </c>
      <c r="B587" s="39" t="s">
        <v>51</v>
      </c>
      <c r="C587" s="39" t="s">
        <v>2</v>
      </c>
      <c r="D587" s="529"/>
      <c r="E587" s="534"/>
      <c r="F587" s="365" t="s">
        <v>376</v>
      </c>
      <c r="G587" s="242"/>
      <c r="H587" s="536"/>
      <c r="I587" s="365" t="s">
        <v>376</v>
      </c>
      <c r="J587" s="368" t="s">
        <v>376</v>
      </c>
    </row>
    <row r="588" spans="1:10" s="37" customFormat="1" ht="26.25" thickBot="1">
      <c r="A588" s="40"/>
      <c r="B588" s="41"/>
      <c r="C588" s="41"/>
      <c r="D588" s="41" t="s">
        <v>771</v>
      </c>
      <c r="E588" s="379" t="s">
        <v>813</v>
      </c>
      <c r="F588" s="379" t="s">
        <v>771</v>
      </c>
      <c r="G588" s="245" t="s">
        <v>429</v>
      </c>
      <c r="H588" s="537"/>
      <c r="I588" s="379" t="s">
        <v>813</v>
      </c>
      <c r="J588" s="370" t="s">
        <v>417</v>
      </c>
    </row>
    <row r="589" spans="1:10" s="14" customFormat="1" ht="18.75" thickTop="1">
      <c r="A589" s="346" t="s">
        <v>93</v>
      </c>
      <c r="B589" s="347"/>
      <c r="C589" s="348"/>
      <c r="D589" s="349"/>
      <c r="E589" s="349"/>
      <c r="F589" s="54"/>
      <c r="G589" s="350"/>
      <c r="H589" s="227"/>
      <c r="I589" s="54"/>
      <c r="J589" s="52"/>
    </row>
    <row r="590" spans="1:10" ht="12.75">
      <c r="A590" s="332" t="s">
        <v>54</v>
      </c>
      <c r="B590" s="339"/>
      <c r="C590" s="339"/>
      <c r="D590" s="351"/>
      <c r="E590" s="351"/>
      <c r="F590" s="339"/>
      <c r="G590" s="352"/>
      <c r="H590" s="329"/>
      <c r="I590" s="339"/>
      <c r="J590" s="17"/>
    </row>
    <row r="591" spans="1:10" ht="12.75">
      <c r="A591" s="332">
        <v>990</v>
      </c>
      <c r="B591" s="438">
        <v>1324000990</v>
      </c>
      <c r="C591" s="339" t="s">
        <v>517</v>
      </c>
      <c r="D591" s="351"/>
      <c r="E591" s="351"/>
      <c r="F591" s="447">
        <v>70</v>
      </c>
      <c r="G591" s="352"/>
      <c r="H591" s="329">
        <v>394</v>
      </c>
      <c r="I591" s="447">
        <v>100</v>
      </c>
      <c r="J591" s="17"/>
    </row>
    <row r="592" spans="1:10" ht="12.75" outlineLevel="2">
      <c r="A592" s="4">
        <v>921</v>
      </c>
      <c r="B592" s="4">
        <v>1324000921</v>
      </c>
      <c r="C592" s="4" t="s">
        <v>797</v>
      </c>
      <c r="D592" s="69"/>
      <c r="E592" s="69"/>
      <c r="F592" s="146">
        <v>200</v>
      </c>
      <c r="G592" s="146">
        <v>340</v>
      </c>
      <c r="H592" s="177">
        <v>124</v>
      </c>
      <c r="I592" s="146">
        <v>190</v>
      </c>
      <c r="J592" s="146"/>
    </row>
    <row r="593" spans="1:10" ht="12.75" outlineLevel="2">
      <c r="A593" s="4">
        <v>940</v>
      </c>
      <c r="B593" s="4">
        <v>1324000940</v>
      </c>
      <c r="C593" s="4" t="s">
        <v>860</v>
      </c>
      <c r="D593" s="69"/>
      <c r="E593" s="69"/>
      <c r="F593" s="146"/>
      <c r="G593" s="146"/>
      <c r="H593" s="177">
        <v>62</v>
      </c>
      <c r="I593" s="146"/>
      <c r="J593" s="146"/>
    </row>
    <row r="594" spans="1:10" ht="12.75" outlineLevel="2">
      <c r="A594" s="4">
        <v>970</v>
      </c>
      <c r="B594" s="4">
        <v>1324000970</v>
      </c>
      <c r="C594" s="4" t="s">
        <v>532</v>
      </c>
      <c r="D594" s="69"/>
      <c r="E594" s="69"/>
      <c r="F594" s="146">
        <v>170</v>
      </c>
      <c r="G594" s="146"/>
      <c r="H594" s="177">
        <v>111</v>
      </c>
      <c r="I594" s="146">
        <v>170</v>
      </c>
      <c r="J594" s="146"/>
    </row>
    <row r="595" spans="1:10" ht="12.75" outlineLevel="2">
      <c r="A595" s="4">
        <v>970</v>
      </c>
      <c r="B595" s="4">
        <v>1324000990</v>
      </c>
      <c r="C595" s="4"/>
      <c r="D595" s="69"/>
      <c r="E595" s="69"/>
      <c r="F595" s="146"/>
      <c r="G595" s="146"/>
      <c r="H595" s="177"/>
      <c r="I595" s="146"/>
      <c r="J595" s="146"/>
    </row>
    <row r="596" spans="1:10" ht="12.75" outlineLevel="2">
      <c r="A596" s="4">
        <v>980</v>
      </c>
      <c r="B596" s="4">
        <v>1324000980</v>
      </c>
      <c r="C596" s="4" t="s">
        <v>421</v>
      </c>
      <c r="D596" s="69"/>
      <c r="E596" s="69"/>
      <c r="F596" s="146">
        <v>100</v>
      </c>
      <c r="G596" s="146">
        <v>81</v>
      </c>
      <c r="H596" s="177">
        <v>107</v>
      </c>
      <c r="I596" s="146">
        <v>110</v>
      </c>
      <c r="J596" s="146"/>
    </row>
    <row r="597" spans="1:10" ht="12.75" outlineLevel="2">
      <c r="A597" s="4">
        <v>923</v>
      </c>
      <c r="B597" s="4">
        <v>1324000923</v>
      </c>
      <c r="C597" s="4" t="s">
        <v>767</v>
      </c>
      <c r="D597" s="69"/>
      <c r="E597" s="69"/>
      <c r="F597" s="146"/>
      <c r="G597" s="146">
        <v>90</v>
      </c>
      <c r="H597" s="177"/>
      <c r="I597" s="146"/>
      <c r="J597" s="146"/>
    </row>
    <row r="598" spans="1:10" ht="12.75" outlineLevel="2">
      <c r="A598" s="4">
        <v>923</v>
      </c>
      <c r="B598" s="4">
        <v>1328200923</v>
      </c>
      <c r="C598" s="4" t="s">
        <v>751</v>
      </c>
      <c r="D598" s="69"/>
      <c r="E598" s="69"/>
      <c r="F598" s="146"/>
      <c r="G598" s="146"/>
      <c r="H598" s="177"/>
      <c r="I598" s="146"/>
      <c r="J598" s="146"/>
    </row>
    <row r="599" spans="1:10" ht="12.75" outlineLevel="2">
      <c r="A599" s="4">
        <v>924</v>
      </c>
      <c r="B599" s="4">
        <v>1328200924</v>
      </c>
      <c r="C599" s="4" t="s">
        <v>490</v>
      </c>
      <c r="D599" s="69"/>
      <c r="E599" s="69"/>
      <c r="F599" s="146">
        <v>53</v>
      </c>
      <c r="G599" s="146">
        <v>221</v>
      </c>
      <c r="H599" s="177"/>
      <c r="I599" s="146"/>
      <c r="J599" s="146"/>
    </row>
    <row r="600" spans="1:10" ht="12.75" outlineLevel="2">
      <c r="A600" s="4">
        <v>925</v>
      </c>
      <c r="B600" s="4">
        <v>1328200925</v>
      </c>
      <c r="C600" s="4" t="s">
        <v>752</v>
      </c>
      <c r="D600" s="69"/>
      <c r="E600" s="69"/>
      <c r="F600" s="146"/>
      <c r="G600" s="146"/>
      <c r="H600" s="177"/>
      <c r="I600" s="146"/>
      <c r="J600" s="146"/>
    </row>
    <row r="601" spans="1:10" ht="12.75" outlineLevel="2">
      <c r="A601" s="4">
        <v>970</v>
      </c>
      <c r="B601" s="4"/>
      <c r="C601" s="4"/>
      <c r="D601" s="69"/>
      <c r="E601" s="69"/>
      <c r="F601" s="146"/>
      <c r="G601" s="146"/>
      <c r="H601" s="177"/>
      <c r="I601" s="146"/>
      <c r="J601" s="146"/>
    </row>
    <row r="602" spans="1:10" s="15" customFormat="1" ht="12.75" customHeight="1" outlineLevel="2">
      <c r="A602" s="138" t="s">
        <v>13</v>
      </c>
      <c r="B602" s="138"/>
      <c r="C602" s="139"/>
      <c r="D602" s="312"/>
      <c r="E602" s="312"/>
      <c r="F602" s="146"/>
      <c r="G602" s="146"/>
      <c r="H602" s="220"/>
      <c r="I602" s="146"/>
      <c r="J602" s="136"/>
    </row>
    <row r="603" spans="1:10" ht="12.75" outlineLevel="3">
      <c r="A603" s="4">
        <v>110</v>
      </c>
      <c r="B603" s="4">
        <v>1824000110</v>
      </c>
      <c r="C603" s="4" t="s">
        <v>57</v>
      </c>
      <c r="D603" s="69"/>
      <c r="E603" s="69"/>
      <c r="F603" s="404">
        <v>59</v>
      </c>
      <c r="G603" s="412">
        <v>111</v>
      </c>
      <c r="H603" s="177">
        <v>81</v>
      </c>
      <c r="I603" s="404">
        <v>113</v>
      </c>
      <c r="J603" s="146"/>
    </row>
    <row r="604" spans="1:10" ht="12.75" outlineLevel="3">
      <c r="A604" s="4">
        <v>120</v>
      </c>
      <c r="B604" s="4">
        <v>1824000120</v>
      </c>
      <c r="C604" s="4" t="s">
        <v>4</v>
      </c>
      <c r="D604" s="69"/>
      <c r="E604" s="69"/>
      <c r="F604" s="404"/>
      <c r="G604" s="412">
        <v>3</v>
      </c>
      <c r="H604" s="177"/>
      <c r="I604" s="404"/>
      <c r="J604" s="146"/>
    </row>
    <row r="605" spans="1:10" ht="12.75" outlineLevel="3">
      <c r="A605" s="4">
        <v>810</v>
      </c>
      <c r="B605" s="4">
        <v>1824000810</v>
      </c>
      <c r="C605" s="4" t="s">
        <v>95</v>
      </c>
      <c r="D605" s="69"/>
      <c r="E605" s="69"/>
      <c r="F605" s="231">
        <v>450</v>
      </c>
      <c r="G605" s="231">
        <v>350</v>
      </c>
      <c r="H605" s="177">
        <v>450</v>
      </c>
      <c r="I605" s="231">
        <v>450</v>
      </c>
      <c r="J605" s="146">
        <v>350</v>
      </c>
    </row>
    <row r="606" spans="1:10" ht="12.75" outlineLevel="3">
      <c r="A606" s="4">
        <v>811</v>
      </c>
      <c r="B606" s="4">
        <v>1824000811</v>
      </c>
      <c r="C606" s="4" t="s">
        <v>463</v>
      </c>
      <c r="D606" s="69"/>
      <c r="E606" s="69"/>
      <c r="F606" s="231">
        <v>100</v>
      </c>
      <c r="G606" s="231">
        <v>81</v>
      </c>
      <c r="H606" s="177">
        <v>107</v>
      </c>
      <c r="I606" s="231">
        <v>110</v>
      </c>
      <c r="J606" s="146"/>
    </row>
    <row r="607" spans="1:10" ht="12.75" outlineLevel="3">
      <c r="A607" s="4">
        <v>812</v>
      </c>
      <c r="B607" s="4">
        <v>1824000812</v>
      </c>
      <c r="C607" s="4" t="s">
        <v>464</v>
      </c>
      <c r="D607" s="69"/>
      <c r="E607" s="69"/>
      <c r="F607" s="231"/>
      <c r="G607" s="231">
        <v>90</v>
      </c>
      <c r="H607" s="177"/>
      <c r="I607" s="231"/>
      <c r="J607" s="146"/>
    </row>
    <row r="608" spans="1:10" ht="12.75" outlineLevel="3">
      <c r="A608" s="4">
        <v>813</v>
      </c>
      <c r="B608" s="4">
        <v>1824000813</v>
      </c>
      <c r="C608" s="4" t="s">
        <v>509</v>
      </c>
      <c r="D608" s="69"/>
      <c r="E608" s="69"/>
      <c r="F608" s="231">
        <v>70</v>
      </c>
      <c r="G608" s="231"/>
      <c r="H608" s="177">
        <v>444</v>
      </c>
      <c r="I608" s="231">
        <v>100</v>
      </c>
      <c r="J608" s="146"/>
    </row>
    <row r="609" spans="1:10" ht="12.75" outlineLevel="3">
      <c r="A609" s="4">
        <v>814</v>
      </c>
      <c r="B609" s="4">
        <v>1824000814</v>
      </c>
      <c r="C609" s="4" t="s">
        <v>510</v>
      </c>
      <c r="D609" s="69"/>
      <c r="E609" s="69"/>
      <c r="F609" s="231"/>
      <c r="G609" s="231"/>
      <c r="H609" s="177"/>
      <c r="I609" s="231"/>
      <c r="J609" s="146"/>
    </row>
    <row r="610" spans="1:10" ht="12.75" outlineLevel="3">
      <c r="A610" s="4">
        <v>815</v>
      </c>
      <c r="B610" s="4">
        <v>1824000815</v>
      </c>
      <c r="C610" s="4" t="s">
        <v>752</v>
      </c>
      <c r="D610" s="69"/>
      <c r="E610" s="69"/>
      <c r="F610" s="231">
        <v>50</v>
      </c>
      <c r="G610" s="231"/>
      <c r="H610" s="177">
        <v>27</v>
      </c>
      <c r="I610" s="231">
        <v>50</v>
      </c>
      <c r="J610" s="146"/>
    </row>
    <row r="611" spans="1:10" ht="12.75" outlineLevel="3">
      <c r="A611" s="4">
        <v>816</v>
      </c>
      <c r="B611" s="4">
        <v>1824000816</v>
      </c>
      <c r="C611" s="4" t="s">
        <v>211</v>
      </c>
      <c r="D611" s="69"/>
      <c r="E611" s="69"/>
      <c r="F611" s="231">
        <v>200</v>
      </c>
      <c r="G611" s="231">
        <v>340</v>
      </c>
      <c r="H611" s="177">
        <v>124</v>
      </c>
      <c r="I611" s="231">
        <v>200</v>
      </c>
      <c r="J611" s="146">
        <v>210</v>
      </c>
    </row>
    <row r="612" spans="1:10" ht="12.75" outlineLevel="3">
      <c r="A612" s="4">
        <v>817</v>
      </c>
      <c r="B612" s="4">
        <v>1824000817</v>
      </c>
      <c r="C612" s="4" t="s">
        <v>511</v>
      </c>
      <c r="D612" s="69"/>
      <c r="E612" s="69"/>
      <c r="F612" s="4"/>
      <c r="G612" s="4"/>
      <c r="H612" s="177"/>
      <c r="I612" s="4"/>
      <c r="J612" s="146"/>
    </row>
    <row r="613" spans="1:10" ht="12.75" outlineLevel="3">
      <c r="A613" s="4">
        <v>818</v>
      </c>
      <c r="B613" s="4">
        <v>1824000818</v>
      </c>
      <c r="C613" s="4" t="s">
        <v>532</v>
      </c>
      <c r="D613" s="69"/>
      <c r="E613" s="69"/>
      <c r="F613" s="231">
        <v>170</v>
      </c>
      <c r="G613" s="4"/>
      <c r="H613" s="177">
        <v>112</v>
      </c>
      <c r="I613" s="231">
        <v>170</v>
      </c>
      <c r="J613" s="146"/>
    </row>
    <row r="614" spans="1:10" ht="12.75" outlineLevel="3">
      <c r="A614" s="4">
        <v>819</v>
      </c>
      <c r="B614" s="4">
        <v>1824000819</v>
      </c>
      <c r="C614" s="4" t="s">
        <v>743</v>
      </c>
      <c r="D614" s="69"/>
      <c r="E614" s="69"/>
      <c r="F614" s="231"/>
      <c r="G614" s="4"/>
      <c r="H614" s="177"/>
      <c r="I614" s="231"/>
      <c r="J614" s="146"/>
    </row>
    <row r="615" spans="1:10" ht="12.75" outlineLevel="3">
      <c r="A615" s="4">
        <v>820</v>
      </c>
      <c r="B615" s="4">
        <v>1824000820</v>
      </c>
      <c r="C615" s="4" t="s">
        <v>737</v>
      </c>
      <c r="D615" s="69"/>
      <c r="E615" s="69"/>
      <c r="F615" s="231"/>
      <c r="G615" s="4"/>
      <c r="H615" s="177"/>
      <c r="I615" s="231"/>
      <c r="J615" s="146"/>
    </row>
    <row r="616" spans="1:10" ht="12.75" outlineLevel="3">
      <c r="A616" s="4">
        <v>821</v>
      </c>
      <c r="B616" s="4">
        <v>1824000821</v>
      </c>
      <c r="C616" s="4" t="s">
        <v>750</v>
      </c>
      <c r="D616" s="69"/>
      <c r="E616" s="69"/>
      <c r="F616" s="231"/>
      <c r="G616" s="4"/>
      <c r="H616" s="177">
        <v>266</v>
      </c>
      <c r="I616" s="231"/>
      <c r="J616" s="146"/>
    </row>
    <row r="617" spans="1:10" ht="12.75" outlineLevel="3">
      <c r="A617" s="4">
        <v>825</v>
      </c>
      <c r="B617" s="4">
        <v>1824000825</v>
      </c>
      <c r="C617" s="4" t="s">
        <v>795</v>
      </c>
      <c r="D617" s="69"/>
      <c r="E617" s="69"/>
      <c r="F617" s="231"/>
      <c r="G617" s="4"/>
      <c r="H617" s="177">
        <v>147</v>
      </c>
      <c r="I617" s="231"/>
      <c r="J617" s="146"/>
    </row>
    <row r="618" spans="1:10" ht="12.75" outlineLevel="3">
      <c r="A618" s="4">
        <v>826</v>
      </c>
      <c r="B618" s="4">
        <v>1824000826</v>
      </c>
      <c r="C618" s="4" t="s">
        <v>861</v>
      </c>
      <c r="D618" s="69"/>
      <c r="E618" s="69"/>
      <c r="F618" s="231"/>
      <c r="G618" s="4"/>
      <c r="H618" s="177">
        <v>62</v>
      </c>
      <c r="I618" s="231"/>
      <c r="J618" s="146"/>
    </row>
    <row r="619" spans="1:10" ht="12.75" outlineLevel="3">
      <c r="A619" s="4"/>
      <c r="B619" s="4"/>
      <c r="C619" s="4"/>
      <c r="D619" s="69"/>
      <c r="E619" s="69"/>
      <c r="F619" s="231"/>
      <c r="G619" s="231">
        <v>221</v>
      </c>
      <c r="H619" s="177"/>
      <c r="I619" s="231"/>
      <c r="J619" s="146"/>
    </row>
    <row r="620" spans="1:10" s="2" customFormat="1" ht="12.75" outlineLevel="3">
      <c r="A620" s="6"/>
      <c r="B620" s="7" t="s">
        <v>271</v>
      </c>
      <c r="C620" s="7"/>
      <c r="D620" s="232">
        <v>0.5</v>
      </c>
      <c r="E620" s="232">
        <v>1</v>
      </c>
      <c r="F620" s="146"/>
      <c r="G620" s="7"/>
      <c r="H620" s="221"/>
      <c r="I620" s="146"/>
      <c r="J620" s="7"/>
    </row>
    <row r="621" spans="1:10" ht="12.75" outlineLevel="2">
      <c r="A621" s="5"/>
      <c r="B621" s="4" t="s">
        <v>14</v>
      </c>
      <c r="C621" s="4"/>
      <c r="D621" s="69"/>
      <c r="E621" s="69"/>
      <c r="F621" s="250">
        <f>SUM(F591:F601)</f>
        <v>593</v>
      </c>
      <c r="G621" s="250">
        <f>SUM(G591:G601)</f>
        <v>732</v>
      </c>
      <c r="H621" s="250">
        <f>SUM(H591:H601)</f>
        <v>798</v>
      </c>
      <c r="I621" s="250">
        <f>SUM(I591:I601)</f>
        <v>570</v>
      </c>
      <c r="J621" s="250">
        <f>SUM(J592:J594)</f>
        <v>0</v>
      </c>
    </row>
    <row r="622" spans="1:10" ht="12.75" outlineLevel="1">
      <c r="A622" s="5"/>
      <c r="B622" s="4" t="s">
        <v>15</v>
      </c>
      <c r="C622" s="4"/>
      <c r="D622" s="69"/>
      <c r="E622" s="69"/>
      <c r="F622" s="250">
        <f>SUM(F603:F619)</f>
        <v>1099</v>
      </c>
      <c r="G622" s="250">
        <f>SUM(G603:G619)</f>
        <v>1196</v>
      </c>
      <c r="H622" s="250">
        <f>SUM(H603:H619)</f>
        <v>1820</v>
      </c>
      <c r="I622" s="250">
        <f>SUM(I603:I619)</f>
        <v>1193</v>
      </c>
      <c r="J622" s="250">
        <f>SUM(J603:J612)</f>
        <v>560</v>
      </c>
    </row>
    <row r="623" spans="1:10" ht="12.75">
      <c r="A623" s="5"/>
      <c r="B623" s="4" t="s">
        <v>310</v>
      </c>
      <c r="C623" s="4"/>
      <c r="D623" s="69"/>
      <c r="E623" s="69"/>
      <c r="F623" s="153">
        <f>SUM(F621-F622)</f>
        <v>-506</v>
      </c>
      <c r="G623" s="153">
        <f>SUM(G621-G622)</f>
        <v>-464</v>
      </c>
      <c r="H623" s="153">
        <f>SUM(H621-H622)</f>
        <v>-1022</v>
      </c>
      <c r="I623" s="153">
        <f>SUM(I621-I622)</f>
        <v>-623</v>
      </c>
      <c r="J623" s="153">
        <f>SUM(J621-J622)</f>
        <v>-560</v>
      </c>
    </row>
    <row r="624" spans="7:10" ht="12.75">
      <c r="G624" s="1"/>
      <c r="J624" s="68"/>
    </row>
    <row r="625" spans="1:10" s="14" customFormat="1" ht="18">
      <c r="A625" s="13" t="s">
        <v>96</v>
      </c>
      <c r="B625" s="13"/>
      <c r="C625" s="18"/>
      <c r="D625" s="310"/>
      <c r="E625" s="310"/>
      <c r="H625" s="217"/>
      <c r="J625" s="54"/>
    </row>
    <row r="626" spans="1:10" ht="12.75" outlineLevel="2">
      <c r="A626" s="136">
        <v>920</v>
      </c>
      <c r="B626" s="4">
        <v>1328200920</v>
      </c>
      <c r="C626" s="4" t="s">
        <v>784</v>
      </c>
      <c r="D626" s="69"/>
      <c r="E626" s="69"/>
      <c r="F626" s="146">
        <v>95</v>
      </c>
      <c r="G626" s="146">
        <v>90</v>
      </c>
      <c r="H626" s="177"/>
      <c r="I626" s="146">
        <v>113</v>
      </c>
      <c r="J626" s="4"/>
    </row>
    <row r="627" spans="1:10" ht="12.75" outlineLevel="2">
      <c r="A627" s="136">
        <v>922</v>
      </c>
      <c r="B627" s="4">
        <v>1328200922</v>
      </c>
      <c r="C627" s="4" t="s">
        <v>465</v>
      </c>
      <c r="D627" s="69"/>
      <c r="E627" s="69"/>
      <c r="F627" s="146"/>
      <c r="G627" s="146">
        <v>70</v>
      </c>
      <c r="H627" s="177"/>
      <c r="I627" s="146"/>
      <c r="J627" s="4"/>
    </row>
    <row r="628" spans="1:10" ht="12.75" outlineLevel="2">
      <c r="A628" s="136">
        <v>924</v>
      </c>
      <c r="B628" s="4">
        <v>1328200924</v>
      </c>
      <c r="C628" s="4" t="s">
        <v>749</v>
      </c>
      <c r="D628" s="69"/>
      <c r="E628" s="69"/>
      <c r="F628" s="146"/>
      <c r="G628" s="146"/>
      <c r="H628" s="177">
        <v>266</v>
      </c>
      <c r="I628" s="146"/>
      <c r="J628" s="4"/>
    </row>
    <row r="629" spans="1:10" ht="12.75" outlineLevel="2">
      <c r="A629" s="136">
        <v>925</v>
      </c>
      <c r="B629" s="4">
        <v>1382800925</v>
      </c>
      <c r="C629" s="4" t="s">
        <v>752</v>
      </c>
      <c r="D629" s="69"/>
      <c r="E629" s="69"/>
      <c r="F629" s="146">
        <v>50</v>
      </c>
      <c r="G629" s="146"/>
      <c r="H629" s="177">
        <v>27</v>
      </c>
      <c r="I629" s="146">
        <v>50</v>
      </c>
      <c r="J629" s="4"/>
    </row>
    <row r="630" spans="1:10" ht="12.75" outlineLevel="2">
      <c r="A630" s="136">
        <v>970</v>
      </c>
      <c r="B630" s="4">
        <v>1328200970</v>
      </c>
      <c r="C630" s="4" t="s">
        <v>570</v>
      </c>
      <c r="D630" s="69"/>
      <c r="E630" s="69"/>
      <c r="F630" s="146">
        <v>50</v>
      </c>
      <c r="G630" s="146"/>
      <c r="H630" s="177">
        <v>8</v>
      </c>
      <c r="I630" s="146"/>
      <c r="J630" s="4"/>
    </row>
    <row r="631" spans="1:10" ht="12.75" outlineLevel="2">
      <c r="A631" s="136">
        <v>990</v>
      </c>
      <c r="B631" s="4">
        <v>1339100990</v>
      </c>
      <c r="C631" s="4" t="s">
        <v>572</v>
      </c>
      <c r="D631" s="69"/>
      <c r="E631" s="69"/>
      <c r="F631" s="146">
        <v>75</v>
      </c>
      <c r="G631" s="146"/>
      <c r="H631" s="177">
        <v>35</v>
      </c>
      <c r="I631" s="146">
        <v>75</v>
      </c>
      <c r="J631" s="4"/>
    </row>
    <row r="632" spans="1:10" ht="12.75" outlineLevel="2">
      <c r="A632" s="136" t="s">
        <v>13</v>
      </c>
      <c r="B632" s="4"/>
      <c r="C632" s="4"/>
      <c r="D632" s="69"/>
      <c r="E632" s="69"/>
      <c r="F632" s="4"/>
      <c r="G632" s="4"/>
      <c r="H632" s="177"/>
      <c r="I632" s="4"/>
      <c r="J632" s="4"/>
    </row>
    <row r="633" spans="1:10" ht="12.75" outlineLevel="2">
      <c r="A633" s="4">
        <v>110</v>
      </c>
      <c r="B633" s="4">
        <v>1828000110</v>
      </c>
      <c r="C633" s="4" t="s">
        <v>3</v>
      </c>
      <c r="D633" s="69"/>
      <c r="E633" s="69"/>
      <c r="F633" s="4"/>
      <c r="G633" s="4"/>
      <c r="H633" s="177"/>
      <c r="I633" s="146">
        <v>140</v>
      </c>
      <c r="J633" s="4"/>
    </row>
    <row r="634" spans="1:10" ht="12.75" outlineLevel="2">
      <c r="A634" s="4">
        <v>120</v>
      </c>
      <c r="B634" s="4">
        <v>1828000120</v>
      </c>
      <c r="C634" s="4" t="s">
        <v>4</v>
      </c>
      <c r="D634" s="69"/>
      <c r="E634" s="69"/>
      <c r="F634" s="4"/>
      <c r="G634" s="4"/>
      <c r="H634" s="177"/>
      <c r="I634" s="4"/>
      <c r="J634" s="4"/>
    </row>
    <row r="635" spans="1:10" ht="12.75" outlineLevel="2">
      <c r="A635" s="4">
        <v>140</v>
      </c>
      <c r="B635" s="4">
        <v>1828000140</v>
      </c>
      <c r="C635" s="4" t="s">
        <v>58</v>
      </c>
      <c r="D635" s="69"/>
      <c r="E635" s="69"/>
      <c r="F635" s="4"/>
      <c r="G635" s="4"/>
      <c r="H635" s="177"/>
      <c r="I635" s="4"/>
      <c r="J635" s="4"/>
    </row>
    <row r="636" spans="1:10" ht="12.75" outlineLevel="2">
      <c r="A636" s="4">
        <v>181</v>
      </c>
      <c r="B636" s="4">
        <v>1828000181</v>
      </c>
      <c r="C636" s="4" t="s">
        <v>5</v>
      </c>
      <c r="D636" s="69"/>
      <c r="E636" s="69"/>
      <c r="F636" s="4"/>
      <c r="G636" s="4"/>
      <c r="H636" s="177"/>
      <c r="I636" s="4"/>
      <c r="J636" s="4"/>
    </row>
    <row r="637" spans="1:10" ht="12.75" outlineLevel="2">
      <c r="A637" s="4">
        <v>182</v>
      </c>
      <c r="B637" s="4">
        <v>1828000182</v>
      </c>
      <c r="C637" s="4" t="s">
        <v>6</v>
      </c>
      <c r="D637" s="69"/>
      <c r="E637" s="69"/>
      <c r="F637" s="4"/>
      <c r="G637" s="4"/>
      <c r="H637" s="177"/>
      <c r="I637" s="4"/>
      <c r="J637" s="4"/>
    </row>
    <row r="638" spans="1:10" ht="12.75" outlineLevel="2">
      <c r="A638" s="4">
        <v>540</v>
      </c>
      <c r="B638" s="4">
        <v>1828100540</v>
      </c>
      <c r="C638" s="4" t="s">
        <v>8</v>
      </c>
      <c r="D638" s="69"/>
      <c r="E638" s="69"/>
      <c r="F638" s="146"/>
      <c r="G638" s="146">
        <v>2</v>
      </c>
      <c r="H638" s="177"/>
      <c r="I638" s="146"/>
      <c r="J638" s="146">
        <v>2</v>
      </c>
    </row>
    <row r="639" spans="1:10" ht="12.75" outlineLevel="3">
      <c r="A639" s="4">
        <v>431</v>
      </c>
      <c r="B639" s="4">
        <v>1828100431</v>
      </c>
      <c r="C639" s="4" t="s">
        <v>16</v>
      </c>
      <c r="D639" s="69"/>
      <c r="E639" s="69"/>
      <c r="F639" s="146">
        <v>22</v>
      </c>
      <c r="G639" s="146">
        <v>5</v>
      </c>
      <c r="H639" s="177"/>
      <c r="I639" s="146">
        <v>22</v>
      </c>
      <c r="J639" s="146">
        <v>5</v>
      </c>
    </row>
    <row r="640" spans="1:10" ht="12.75" outlineLevel="3">
      <c r="A640" s="4">
        <v>432</v>
      </c>
      <c r="B640" s="4">
        <v>1828100432</v>
      </c>
      <c r="C640" s="4" t="s">
        <v>17</v>
      </c>
      <c r="D640" s="69"/>
      <c r="E640" s="69"/>
      <c r="F640" s="146">
        <v>8</v>
      </c>
      <c r="G640" s="146"/>
      <c r="H640" s="177">
        <v>15</v>
      </c>
      <c r="I640" s="146">
        <v>15</v>
      </c>
      <c r="J640" s="146"/>
    </row>
    <row r="641" spans="1:10" ht="12.75" outlineLevel="3">
      <c r="A641" s="4">
        <v>750</v>
      </c>
      <c r="B641" s="4">
        <v>1828200750</v>
      </c>
      <c r="C641" s="4" t="s">
        <v>465</v>
      </c>
      <c r="D641" s="69"/>
      <c r="E641" s="69"/>
      <c r="F641" s="146"/>
      <c r="G641" s="146">
        <v>70</v>
      </c>
      <c r="H641" s="177">
        <v>4</v>
      </c>
      <c r="I641" s="146"/>
      <c r="J641" s="146"/>
    </row>
    <row r="642" spans="1:10" ht="12.75" outlineLevel="3">
      <c r="A642" s="4">
        <v>751</v>
      </c>
      <c r="B642" s="4">
        <v>1828200751</v>
      </c>
      <c r="C642" s="4" t="s">
        <v>749</v>
      </c>
      <c r="D642" s="69"/>
      <c r="E642" s="69"/>
      <c r="F642" s="231">
        <v>53</v>
      </c>
      <c r="G642" s="231">
        <v>221</v>
      </c>
      <c r="H642" s="177"/>
      <c r="I642" s="231"/>
      <c r="J642" s="146"/>
    </row>
    <row r="643" spans="1:10" ht="12.75" outlineLevel="3">
      <c r="A643" s="4">
        <v>780</v>
      </c>
      <c r="B643" s="4">
        <v>1828200780</v>
      </c>
      <c r="C643" s="4" t="s">
        <v>573</v>
      </c>
      <c r="D643" s="69"/>
      <c r="E643" s="69"/>
      <c r="F643" s="146"/>
      <c r="G643" s="146"/>
      <c r="H643" s="177"/>
      <c r="I643" s="146"/>
      <c r="J643" s="146"/>
    </row>
    <row r="644" spans="1:11" ht="12.75" outlineLevel="3">
      <c r="A644" s="4">
        <v>772</v>
      </c>
      <c r="B644" s="4">
        <v>1829200772</v>
      </c>
      <c r="C644" s="4" t="s">
        <v>67</v>
      </c>
      <c r="D644" s="69"/>
      <c r="E644" s="69"/>
      <c r="F644" s="146">
        <v>100</v>
      </c>
      <c r="G644" s="146">
        <v>90</v>
      </c>
      <c r="H644" s="177">
        <v>33</v>
      </c>
      <c r="I644" s="146">
        <v>100</v>
      </c>
      <c r="J644" s="146">
        <v>90</v>
      </c>
      <c r="K644" s="1" t="s">
        <v>742</v>
      </c>
    </row>
    <row r="645" spans="1:10" ht="12.75" outlineLevel="3">
      <c r="A645" s="4">
        <v>750</v>
      </c>
      <c r="B645" s="4">
        <v>1829200751</v>
      </c>
      <c r="C645" s="4" t="s">
        <v>673</v>
      </c>
      <c r="D645" s="69"/>
      <c r="E645" s="69"/>
      <c r="F645" s="146"/>
      <c r="G645" s="146"/>
      <c r="H645" s="177"/>
      <c r="I645" s="146"/>
      <c r="J645" s="146"/>
    </row>
    <row r="646" spans="1:10" ht="12.75" outlineLevel="3">
      <c r="A646" s="4">
        <v>810</v>
      </c>
      <c r="B646" s="4">
        <v>1829200810</v>
      </c>
      <c r="C646" s="4" t="s">
        <v>424</v>
      </c>
      <c r="D646" s="69"/>
      <c r="E646" s="69"/>
      <c r="F646" s="146"/>
      <c r="G646" s="146">
        <v>100</v>
      </c>
      <c r="H646" s="177"/>
      <c r="I646" s="146"/>
      <c r="J646" s="146"/>
    </row>
    <row r="647" spans="1:10" ht="12.75" outlineLevel="3">
      <c r="A647" s="4">
        <v>811</v>
      </c>
      <c r="B647" s="4">
        <v>1839100811</v>
      </c>
      <c r="C647" s="4" t="s">
        <v>714</v>
      </c>
      <c r="D647" s="69"/>
      <c r="E647" s="69"/>
      <c r="F647" s="146">
        <v>75</v>
      </c>
      <c r="G647" s="146">
        <v>100</v>
      </c>
      <c r="H647" s="177">
        <v>35</v>
      </c>
      <c r="I647" s="146">
        <v>75</v>
      </c>
      <c r="J647" s="4"/>
    </row>
    <row r="648" spans="1:10" s="2" customFormat="1" ht="12.75" outlineLevel="3">
      <c r="A648" s="6"/>
      <c r="B648" s="7" t="s">
        <v>195</v>
      </c>
      <c r="C648" s="7"/>
      <c r="D648" s="232"/>
      <c r="E648" s="232">
        <v>1</v>
      </c>
      <c r="F648" s="146"/>
      <c r="G648" s="7"/>
      <c r="H648" s="221"/>
      <c r="I648" s="146"/>
      <c r="J648" s="7"/>
    </row>
    <row r="649" spans="1:10" ht="12.75" outlineLevel="2">
      <c r="A649" s="5"/>
      <c r="B649" s="4" t="s">
        <v>14</v>
      </c>
      <c r="C649" s="4"/>
      <c r="D649" s="69"/>
      <c r="E649" s="69"/>
      <c r="F649" s="250">
        <f>SUM(F626:F631)</f>
        <v>270</v>
      </c>
      <c r="G649" s="250">
        <f>SUM(G626:G631)</f>
        <v>160</v>
      </c>
      <c r="H649" s="250">
        <f>SUM(H626:H631)</f>
        <v>336</v>
      </c>
      <c r="I649" s="250">
        <f>SUM(I626:I631)</f>
        <v>238</v>
      </c>
      <c r="J649" s="4"/>
    </row>
    <row r="650" spans="1:10" ht="12.75" outlineLevel="1">
      <c r="A650" s="5"/>
      <c r="B650" s="4" t="s">
        <v>15</v>
      </c>
      <c r="C650" s="4"/>
      <c r="D650" s="69"/>
      <c r="E650" s="69"/>
      <c r="F650" s="250">
        <f>SUM(F633:F647)</f>
        <v>258</v>
      </c>
      <c r="G650" s="250">
        <f>SUM(G633:G648)</f>
        <v>588</v>
      </c>
      <c r="H650" s="250">
        <f>SUM(H633:H647)</f>
        <v>87</v>
      </c>
      <c r="I650" s="250">
        <f>SUM(I633:I647)</f>
        <v>352</v>
      </c>
      <c r="J650" s="250">
        <f>SUM(J633:J647)</f>
        <v>97</v>
      </c>
    </row>
    <row r="651" spans="1:10" ht="12.75">
      <c r="A651" s="5"/>
      <c r="B651" s="4" t="s">
        <v>310</v>
      </c>
      <c r="C651" s="4"/>
      <c r="D651" s="69"/>
      <c r="E651" s="69"/>
      <c r="F651" s="153">
        <f>SUM(F649-F650)</f>
        <v>12</v>
      </c>
      <c r="G651" s="153">
        <f>SUM(G649-G650)</f>
        <v>-428</v>
      </c>
      <c r="H651" s="153">
        <f>SUM(H649-H650)</f>
        <v>249</v>
      </c>
      <c r="I651" s="153">
        <f>SUM(I649-I650)</f>
        <v>-114</v>
      </c>
      <c r="J651" s="153">
        <f>SUM(J649-J650)</f>
        <v>-97</v>
      </c>
    </row>
    <row r="652" spans="7:10" ht="12.75">
      <c r="G652" s="1"/>
      <c r="J652" s="17"/>
    </row>
    <row r="653" spans="7:10" ht="12.75">
      <c r="G653" s="1"/>
      <c r="J653" s="17"/>
    </row>
    <row r="654" spans="7:10" ht="12.75">
      <c r="G654" s="1"/>
      <c r="J654" s="17"/>
    </row>
    <row r="655" spans="7:10" ht="12.75">
      <c r="G655" s="1"/>
      <c r="J655" s="17"/>
    </row>
    <row r="656" spans="1:10" s="78" customFormat="1" ht="15.75">
      <c r="A656" s="70" t="s">
        <v>196</v>
      </c>
      <c r="B656" s="70"/>
      <c r="C656" s="70"/>
      <c r="D656" s="247">
        <f>SUM(D620,D648)</f>
        <v>0.5</v>
      </c>
      <c r="E656" s="247">
        <f>SUM(E620,E648)</f>
        <v>2</v>
      </c>
      <c r="H656" s="223"/>
      <c r="J656" s="70"/>
    </row>
    <row r="657" spans="1:10" ht="12.75" outlineLevel="1">
      <c r="A657" s="5"/>
      <c r="B657" s="4" t="s">
        <v>14</v>
      </c>
      <c r="C657" s="4"/>
      <c r="D657" s="69"/>
      <c r="E657" s="69"/>
      <c r="F657" s="250">
        <f aca="true" t="shared" si="0" ref="F657:J658">SUM(F621,F649)</f>
        <v>863</v>
      </c>
      <c r="G657" s="250">
        <f t="shared" si="0"/>
        <v>892</v>
      </c>
      <c r="H657" s="250">
        <f t="shared" si="0"/>
        <v>1134</v>
      </c>
      <c r="I657" s="250">
        <f t="shared" si="0"/>
        <v>808</v>
      </c>
      <c r="J657" s="250">
        <f t="shared" si="0"/>
        <v>0</v>
      </c>
    </row>
    <row r="658" spans="1:10" ht="12.75" outlineLevel="1">
      <c r="A658" s="5"/>
      <c r="B658" s="4" t="s">
        <v>15</v>
      </c>
      <c r="C658" s="4"/>
      <c r="D658" s="69"/>
      <c r="E658" s="69"/>
      <c r="F658" s="250">
        <f t="shared" si="0"/>
        <v>1357</v>
      </c>
      <c r="G658" s="250">
        <f t="shared" si="0"/>
        <v>1784</v>
      </c>
      <c r="H658" s="250">
        <f t="shared" si="0"/>
        <v>1907</v>
      </c>
      <c r="I658" s="250">
        <f t="shared" si="0"/>
        <v>1545</v>
      </c>
      <c r="J658" s="250">
        <f t="shared" si="0"/>
        <v>657</v>
      </c>
    </row>
    <row r="659" spans="1:10" ht="12.75">
      <c r="A659" s="5"/>
      <c r="B659" s="4" t="s">
        <v>310</v>
      </c>
      <c r="C659" s="4"/>
      <c r="D659" s="69"/>
      <c r="E659" s="69"/>
      <c r="F659" s="153">
        <f>SUM(F657-F658)</f>
        <v>-494</v>
      </c>
      <c r="G659" s="153">
        <f>SUM(G657-G658)</f>
        <v>-892</v>
      </c>
      <c r="H659" s="153">
        <f>SUM(H657-H658)</f>
        <v>-773</v>
      </c>
      <c r="I659" s="153">
        <f>SUM(I657-I658)</f>
        <v>-737</v>
      </c>
      <c r="J659" s="153">
        <f>SUM(J657-J658)</f>
        <v>-657</v>
      </c>
    </row>
    <row r="660" ht="12.75">
      <c r="J660" s="17"/>
    </row>
    <row r="661" ht="12.75">
      <c r="J661" s="17"/>
    </row>
    <row r="662" ht="12.75">
      <c r="J662" s="17"/>
    </row>
    <row r="663" spans="1:10" ht="27.75">
      <c r="A663" s="523" t="s">
        <v>26</v>
      </c>
      <c r="B663" s="523"/>
      <c r="C663" s="523"/>
      <c r="D663" s="523"/>
      <c r="E663" s="523"/>
      <c r="F663" s="523"/>
      <c r="G663" s="523"/>
      <c r="H663" s="523"/>
      <c r="I663" s="523"/>
      <c r="J663" s="1"/>
    </row>
    <row r="664" spans="1:10" ht="27.75">
      <c r="A664" s="521" t="s">
        <v>820</v>
      </c>
      <c r="B664" s="521"/>
      <c r="C664" s="521"/>
      <c r="D664" s="521"/>
      <c r="E664" s="521"/>
      <c r="F664" s="521"/>
      <c r="G664" s="521"/>
      <c r="H664" s="521"/>
      <c r="I664" s="521"/>
      <c r="J664" s="1"/>
    </row>
    <row r="665" spans="1:10" ht="20.25">
      <c r="A665" s="522" t="s">
        <v>71</v>
      </c>
      <c r="B665" s="522"/>
      <c r="C665" s="522"/>
      <c r="D665" s="522"/>
      <c r="E665" s="522"/>
      <c r="F665" s="522"/>
      <c r="G665" s="522"/>
      <c r="H665" s="522"/>
      <c r="I665" s="522"/>
      <c r="J665" s="17"/>
    </row>
    <row r="666" spans="1:10" ht="20.25">
      <c r="A666" s="522" t="s">
        <v>97</v>
      </c>
      <c r="B666" s="522"/>
      <c r="C666" s="522"/>
      <c r="D666" s="522"/>
      <c r="E666" s="522"/>
      <c r="F666" s="522"/>
      <c r="G666" s="522"/>
      <c r="H666" s="522"/>
      <c r="I666" s="522"/>
      <c r="J666" s="17"/>
    </row>
    <row r="667" spans="1:10" ht="20.25">
      <c r="A667" s="530" t="s">
        <v>306</v>
      </c>
      <c r="B667" s="530"/>
      <c r="C667" s="530"/>
      <c r="D667" s="530"/>
      <c r="E667" s="530"/>
      <c r="F667" s="530"/>
      <c r="G667" s="530"/>
      <c r="H667" s="530"/>
      <c r="I667" s="530"/>
      <c r="J667" s="17"/>
    </row>
    <row r="668" spans="1:10" s="37" customFormat="1" ht="13.5" thickBot="1">
      <c r="A668" s="42">
        <v>1</v>
      </c>
      <c r="B668" s="43">
        <v>2</v>
      </c>
      <c r="C668" s="43">
        <v>3</v>
      </c>
      <c r="D668" s="525" t="s">
        <v>392</v>
      </c>
      <c r="E668" s="532"/>
      <c r="F668" s="363" t="s">
        <v>325</v>
      </c>
      <c r="G668" s="230">
        <v>5</v>
      </c>
      <c r="H668" s="229" t="s">
        <v>393</v>
      </c>
      <c r="I668" s="363" t="s">
        <v>325</v>
      </c>
      <c r="J668" s="240" t="s">
        <v>416</v>
      </c>
    </row>
    <row r="669" spans="1:10" s="37" customFormat="1" ht="13.5" customHeight="1" thickTop="1">
      <c r="A669" s="35" t="s">
        <v>0</v>
      </c>
      <c r="B669" s="36"/>
      <c r="C669" s="36"/>
      <c r="D669" s="527" t="s">
        <v>297</v>
      </c>
      <c r="E669" s="533"/>
      <c r="F669" s="243"/>
      <c r="G669" s="242" t="s">
        <v>305</v>
      </c>
      <c r="H669" s="535" t="s">
        <v>814</v>
      </c>
      <c r="I669" s="243" t="s">
        <v>309</v>
      </c>
      <c r="J669" s="362" t="s">
        <v>309</v>
      </c>
    </row>
    <row r="670" spans="1:10" s="37" customFormat="1" ht="13.5" thickBot="1">
      <c r="A670" s="38" t="s">
        <v>1</v>
      </c>
      <c r="B670" s="39" t="s">
        <v>51</v>
      </c>
      <c r="C670" s="39" t="s">
        <v>2</v>
      </c>
      <c r="D670" s="529"/>
      <c r="E670" s="534"/>
      <c r="F670" s="365" t="s">
        <v>376</v>
      </c>
      <c r="G670" s="242"/>
      <c r="H670" s="536"/>
      <c r="I670" s="365" t="s">
        <v>376</v>
      </c>
      <c r="J670" s="368" t="s">
        <v>376</v>
      </c>
    </row>
    <row r="671" spans="1:10" s="37" customFormat="1" ht="26.25" thickBot="1">
      <c r="A671" s="40"/>
      <c r="B671" s="41"/>
      <c r="C671" s="41"/>
      <c r="D671" s="41" t="s">
        <v>771</v>
      </c>
      <c r="E671" s="379" t="s">
        <v>813</v>
      </c>
      <c r="F671" s="379" t="s">
        <v>771</v>
      </c>
      <c r="G671" s="245" t="s">
        <v>429</v>
      </c>
      <c r="H671" s="537"/>
      <c r="I671" s="379" t="s">
        <v>813</v>
      </c>
      <c r="J671" s="370" t="s">
        <v>417</v>
      </c>
    </row>
    <row r="672" spans="1:10" s="14" customFormat="1" ht="18.75" thickTop="1">
      <c r="A672" s="13" t="s">
        <v>143</v>
      </c>
      <c r="B672" s="347"/>
      <c r="C672" s="348"/>
      <c r="D672" s="349"/>
      <c r="E672" s="349"/>
      <c r="F672" s="52"/>
      <c r="G672" s="350"/>
      <c r="H672" s="353"/>
      <c r="I672" s="52"/>
      <c r="J672" s="52"/>
    </row>
    <row r="673" spans="1:10" s="15" customFormat="1" ht="12.75" customHeight="1" outlineLevel="1">
      <c r="A673" s="341" t="s">
        <v>13</v>
      </c>
      <c r="B673" s="341"/>
      <c r="C673" s="342"/>
      <c r="D673" s="343"/>
      <c r="E673" s="343"/>
      <c r="F673" s="329"/>
      <c r="G673" s="344"/>
      <c r="H673" s="344"/>
      <c r="I673" s="329"/>
      <c r="J673" s="25"/>
    </row>
    <row r="674" spans="1:10" ht="12.75" outlineLevel="2">
      <c r="A674" s="354">
        <v>431</v>
      </c>
      <c r="B674" s="354">
        <v>1832200431</v>
      </c>
      <c r="C674" s="354" t="s">
        <v>16</v>
      </c>
      <c r="D674" s="355"/>
      <c r="E674" s="355"/>
      <c r="F674" s="333">
        <v>22</v>
      </c>
      <c r="G674" s="333">
        <v>14</v>
      </c>
      <c r="H674" s="356">
        <v>21</v>
      </c>
      <c r="I674" s="333">
        <v>22</v>
      </c>
      <c r="J674" s="333">
        <v>14</v>
      </c>
    </row>
    <row r="675" spans="1:10" ht="12.75" outlineLevel="2">
      <c r="A675" s="4">
        <v>432</v>
      </c>
      <c r="B675" s="4">
        <v>1832200432</v>
      </c>
      <c r="C675" s="4" t="s">
        <v>17</v>
      </c>
      <c r="D675" s="69"/>
      <c r="E675" s="69"/>
      <c r="F675" s="146">
        <v>8</v>
      </c>
      <c r="G675" s="146">
        <v>7</v>
      </c>
      <c r="H675" s="177">
        <v>6</v>
      </c>
      <c r="I675" s="146">
        <v>8</v>
      </c>
      <c r="J675" s="146">
        <v>7</v>
      </c>
    </row>
    <row r="676" spans="1:10" s="2" customFormat="1" ht="12.75" outlineLevel="2">
      <c r="A676" s="6"/>
      <c r="B676" s="7" t="s">
        <v>197</v>
      </c>
      <c r="C676" s="7"/>
      <c r="D676" s="232"/>
      <c r="E676" s="232"/>
      <c r="F676" s="146"/>
      <c r="G676" s="145"/>
      <c r="H676" s="221"/>
      <c r="I676" s="146"/>
      <c r="J676" s="7"/>
    </row>
    <row r="677" spans="1:10" ht="12.75" outlineLevel="2">
      <c r="A677" s="5"/>
      <c r="B677" s="4" t="s">
        <v>14</v>
      </c>
      <c r="C677" s="4"/>
      <c r="D677" s="69"/>
      <c r="E677" s="69"/>
      <c r="F677" s="146"/>
      <c r="G677" s="250"/>
      <c r="H677" s="177"/>
      <c r="I677" s="146"/>
      <c r="J677" s="4"/>
    </row>
    <row r="678" spans="1:10" ht="12.75" outlineLevel="1">
      <c r="A678" s="5"/>
      <c r="B678" s="4" t="s">
        <v>15</v>
      </c>
      <c r="C678" s="4"/>
      <c r="D678" s="69"/>
      <c r="E678" s="69"/>
      <c r="F678" s="250">
        <f>SUM(F674:F675)</f>
        <v>30</v>
      </c>
      <c r="G678" s="250">
        <f>SUM(G674:G675)</f>
        <v>21</v>
      </c>
      <c r="H678" s="250">
        <f>SUM(H674:H675)</f>
        <v>27</v>
      </c>
      <c r="I678" s="250">
        <f>SUM(I674:I675)</f>
        <v>30</v>
      </c>
      <c r="J678" s="250">
        <f>SUM(J674:J675)</f>
        <v>21</v>
      </c>
    </row>
    <row r="679" spans="1:10" ht="12.75">
      <c r="A679" s="5"/>
      <c r="B679" s="4" t="s">
        <v>310</v>
      </c>
      <c r="C679" s="4"/>
      <c r="D679" s="69"/>
      <c r="E679" s="69"/>
      <c r="F679" s="153">
        <f>SUM(F677-F678)</f>
        <v>-30</v>
      </c>
      <c r="G679" s="153">
        <f>SUM(G677-G678)</f>
        <v>-21</v>
      </c>
      <c r="H679" s="153">
        <f>SUM(H677-H678)</f>
        <v>-27</v>
      </c>
      <c r="I679" s="153">
        <f>SUM(I677-I678)</f>
        <v>-30</v>
      </c>
      <c r="J679" s="153">
        <f>SUM(J677-J678)</f>
        <v>-21</v>
      </c>
    </row>
    <row r="680" ht="12.75">
      <c r="J680" s="17"/>
    </row>
    <row r="681" spans="1:10" ht="27.75">
      <c r="A681" s="523" t="s">
        <v>26</v>
      </c>
      <c r="B681" s="523"/>
      <c r="C681" s="523"/>
      <c r="D681" s="523"/>
      <c r="E681" s="523"/>
      <c r="F681" s="523"/>
      <c r="G681" s="523"/>
      <c r="H681" s="523"/>
      <c r="I681" s="523"/>
      <c r="J681" s="1"/>
    </row>
    <row r="682" spans="1:10" ht="27.75">
      <c r="A682" s="521" t="s">
        <v>820</v>
      </c>
      <c r="B682" s="521"/>
      <c r="C682" s="521"/>
      <c r="D682" s="521"/>
      <c r="E682" s="521"/>
      <c r="F682" s="521"/>
      <c r="G682" s="521"/>
      <c r="H682" s="521"/>
      <c r="I682" s="521"/>
      <c r="J682" s="1"/>
    </row>
    <row r="683" spans="1:10" ht="20.25">
      <c r="A683" s="522" t="s">
        <v>71</v>
      </c>
      <c r="B683" s="522"/>
      <c r="C683" s="522"/>
      <c r="D683" s="522"/>
      <c r="E683" s="522"/>
      <c r="F683" s="522"/>
      <c r="G683" s="522"/>
      <c r="H683" s="522"/>
      <c r="I683" s="522"/>
      <c r="J683" s="17"/>
    </row>
    <row r="684" spans="1:10" ht="20.25">
      <c r="A684" s="522" t="s">
        <v>144</v>
      </c>
      <c r="B684" s="522"/>
      <c r="C684" s="522"/>
      <c r="D684" s="522"/>
      <c r="E684" s="522"/>
      <c r="F684" s="522"/>
      <c r="G684" s="522"/>
      <c r="H684" s="522"/>
      <c r="I684" s="522"/>
      <c r="J684" s="17"/>
    </row>
    <row r="685" spans="1:10" ht="20.25">
      <c r="A685" s="530" t="s">
        <v>306</v>
      </c>
      <c r="B685" s="530"/>
      <c r="C685" s="530"/>
      <c r="D685" s="530"/>
      <c r="E685" s="530"/>
      <c r="F685" s="530"/>
      <c r="G685" s="530"/>
      <c r="H685" s="530"/>
      <c r="I685" s="530"/>
      <c r="J685" s="17"/>
    </row>
    <row r="686" spans="1:10" s="37" customFormat="1" ht="13.5" thickBot="1">
      <c r="A686" s="42">
        <v>1</v>
      </c>
      <c r="B686" s="43">
        <v>2</v>
      </c>
      <c r="C686" s="43">
        <v>3</v>
      </c>
      <c r="D686" s="525" t="s">
        <v>392</v>
      </c>
      <c r="E686" s="532"/>
      <c r="F686" s="363" t="s">
        <v>325</v>
      </c>
      <c r="G686" s="230">
        <v>5</v>
      </c>
      <c r="H686" s="229" t="s">
        <v>393</v>
      </c>
      <c r="I686" s="363" t="s">
        <v>325</v>
      </c>
      <c r="J686" s="240" t="s">
        <v>416</v>
      </c>
    </row>
    <row r="687" spans="1:10" s="37" customFormat="1" ht="13.5" customHeight="1" thickTop="1">
      <c r="A687" s="35" t="s">
        <v>0</v>
      </c>
      <c r="B687" s="36"/>
      <c r="C687" s="36"/>
      <c r="D687" s="527" t="s">
        <v>297</v>
      </c>
      <c r="E687" s="533"/>
      <c r="F687" s="243" t="s">
        <v>309</v>
      </c>
      <c r="G687" s="242" t="s">
        <v>305</v>
      </c>
      <c r="H687" s="535" t="s">
        <v>814</v>
      </c>
      <c r="I687" s="243" t="s">
        <v>309</v>
      </c>
      <c r="J687" s="362" t="s">
        <v>309</v>
      </c>
    </row>
    <row r="688" spans="1:10" s="37" customFormat="1" ht="13.5" thickBot="1">
      <c r="A688" s="38" t="s">
        <v>1</v>
      </c>
      <c r="B688" s="39" t="s">
        <v>51</v>
      </c>
      <c r="C688" s="39" t="s">
        <v>2</v>
      </c>
      <c r="D688" s="529"/>
      <c r="E688" s="534"/>
      <c r="F688" s="365" t="s">
        <v>376</v>
      </c>
      <c r="G688" s="242"/>
      <c r="H688" s="536"/>
      <c r="I688" s="365" t="s">
        <v>376</v>
      </c>
      <c r="J688" s="368" t="s">
        <v>376</v>
      </c>
    </row>
    <row r="689" spans="1:10" s="37" customFormat="1" ht="26.25" thickBot="1">
      <c r="A689" s="40"/>
      <c r="B689" s="41"/>
      <c r="C689" s="41"/>
      <c r="D689" s="41" t="s">
        <v>771</v>
      </c>
      <c r="E689" s="379" t="s">
        <v>813</v>
      </c>
      <c r="F689" s="379" t="s">
        <v>771</v>
      </c>
      <c r="G689" s="245" t="s">
        <v>429</v>
      </c>
      <c r="H689" s="537"/>
      <c r="I689" s="379" t="s">
        <v>813</v>
      </c>
      <c r="J689" s="370" t="s">
        <v>417</v>
      </c>
    </row>
    <row r="690" spans="1:10" s="14" customFormat="1" ht="18.75" thickTop="1">
      <c r="A690" s="13" t="s">
        <v>98</v>
      </c>
      <c r="B690" s="13"/>
      <c r="C690" s="18"/>
      <c r="D690" s="310"/>
      <c r="E690" s="310"/>
      <c r="G690" s="44"/>
      <c r="H690" s="217"/>
      <c r="J690" s="199"/>
    </row>
    <row r="691" spans="1:9" ht="12.75" customHeight="1">
      <c r="A691" s="8" t="s">
        <v>54</v>
      </c>
      <c r="B691" s="22"/>
      <c r="C691" s="23"/>
      <c r="D691" s="318"/>
      <c r="E691" s="318"/>
      <c r="F691" s="46"/>
      <c r="I691" s="46"/>
    </row>
    <row r="692" spans="1:10" ht="12.75" customHeight="1" outlineLevel="2">
      <c r="A692" s="20">
        <v>930</v>
      </c>
      <c r="B692" s="436">
        <v>1341000930</v>
      </c>
      <c r="C692" s="24" t="s">
        <v>99</v>
      </c>
      <c r="D692" s="313"/>
      <c r="E692" s="313"/>
      <c r="F692" s="231">
        <v>1000</v>
      </c>
      <c r="G692" s="231">
        <v>580</v>
      </c>
      <c r="H692" s="177">
        <v>861</v>
      </c>
      <c r="I692" s="231">
        <v>1290</v>
      </c>
      <c r="J692" s="4">
        <v>395</v>
      </c>
    </row>
    <row r="693" spans="1:10" ht="12.75" customHeight="1" outlineLevel="2">
      <c r="A693" s="20">
        <v>990</v>
      </c>
      <c r="B693" s="436">
        <v>1341000931</v>
      </c>
      <c r="C693" s="24" t="s">
        <v>426</v>
      </c>
      <c r="D693" s="313"/>
      <c r="E693" s="313"/>
      <c r="F693" s="231">
        <v>30</v>
      </c>
      <c r="G693" s="231"/>
      <c r="H693" s="177">
        <v>8</v>
      </c>
      <c r="I693" s="231">
        <v>30</v>
      </c>
      <c r="J693" s="4"/>
    </row>
    <row r="694" spans="1:10" ht="12.75" customHeight="1" outlineLevel="2">
      <c r="A694" s="20">
        <v>930</v>
      </c>
      <c r="B694" s="436">
        <v>1341100930</v>
      </c>
      <c r="C694" s="24" t="s">
        <v>533</v>
      </c>
      <c r="D694" s="313"/>
      <c r="E694" s="313"/>
      <c r="F694" s="231">
        <v>67</v>
      </c>
      <c r="G694" s="231"/>
      <c r="H694" s="177">
        <v>139</v>
      </c>
      <c r="I694" s="231">
        <v>65</v>
      </c>
      <c r="J694" s="4"/>
    </row>
    <row r="695" spans="1:10" ht="12.75" customHeight="1" outlineLevel="2">
      <c r="A695" s="20">
        <v>930</v>
      </c>
      <c r="B695" s="436">
        <v>1341200930</v>
      </c>
      <c r="C695" s="24" t="s">
        <v>407</v>
      </c>
      <c r="D695" s="313"/>
      <c r="E695" s="313"/>
      <c r="F695" s="231">
        <v>8</v>
      </c>
      <c r="G695" s="231"/>
      <c r="H695" s="177"/>
      <c r="I695" s="231">
        <v>8</v>
      </c>
      <c r="J695" s="4"/>
    </row>
    <row r="696" spans="1:10" ht="12.75" customHeight="1" outlineLevel="2">
      <c r="A696" s="20">
        <v>930</v>
      </c>
      <c r="B696" s="436">
        <v>1341300930</v>
      </c>
      <c r="C696" s="24" t="s">
        <v>419</v>
      </c>
      <c r="D696" s="313"/>
      <c r="E696" s="313"/>
      <c r="F696" s="231"/>
      <c r="G696" s="231"/>
      <c r="H696" s="177"/>
      <c r="I696" s="231"/>
      <c r="J696" s="4">
        <v>7</v>
      </c>
    </row>
    <row r="697" spans="1:10" ht="12.75" customHeight="1" outlineLevel="2">
      <c r="A697" s="20">
        <v>930</v>
      </c>
      <c r="B697" s="436">
        <v>1341400930</v>
      </c>
      <c r="C697" s="24" t="s">
        <v>408</v>
      </c>
      <c r="D697" s="313"/>
      <c r="E697" s="313"/>
      <c r="F697" s="231">
        <v>8</v>
      </c>
      <c r="G697" s="231"/>
      <c r="H697" s="177"/>
      <c r="I697" s="231">
        <v>8</v>
      </c>
      <c r="J697" s="4">
        <v>15</v>
      </c>
    </row>
    <row r="698" spans="1:10" ht="12.75" customHeight="1" outlineLevel="2">
      <c r="A698" s="20">
        <v>930</v>
      </c>
      <c r="B698" s="436">
        <v>1341500930</v>
      </c>
      <c r="C698" s="24" t="s">
        <v>409</v>
      </c>
      <c r="D698" s="313"/>
      <c r="E698" s="313"/>
      <c r="F698" s="231">
        <v>7</v>
      </c>
      <c r="G698" s="231">
        <v>2</v>
      </c>
      <c r="H698" s="177"/>
      <c r="I698" s="231">
        <v>7</v>
      </c>
      <c r="J698" s="4">
        <v>6</v>
      </c>
    </row>
    <row r="699" spans="1:10" ht="12.75" customHeight="1" outlineLevel="2">
      <c r="A699" s="20">
        <v>930</v>
      </c>
      <c r="B699" s="436">
        <v>1341600930</v>
      </c>
      <c r="C699" s="24" t="s">
        <v>807</v>
      </c>
      <c r="D699" s="313"/>
      <c r="E699" s="313"/>
      <c r="F699" s="231">
        <v>15</v>
      </c>
      <c r="G699" s="231"/>
      <c r="H699" s="177">
        <v>138</v>
      </c>
      <c r="I699" s="231">
        <v>180</v>
      </c>
      <c r="J699" s="4"/>
    </row>
    <row r="700" spans="1:10" ht="12.75" customHeight="1" outlineLevel="2">
      <c r="A700" s="20">
        <v>931</v>
      </c>
      <c r="B700" s="436">
        <v>1341500931</v>
      </c>
      <c r="C700" s="24" t="s">
        <v>409</v>
      </c>
      <c r="D700" s="313"/>
      <c r="E700" s="313"/>
      <c r="F700" s="231"/>
      <c r="G700" s="231"/>
      <c r="H700" s="177"/>
      <c r="I700" s="231"/>
      <c r="J700" s="4"/>
    </row>
    <row r="701" spans="1:10" ht="12.75" customHeight="1" outlineLevel="2">
      <c r="A701" s="20">
        <v>930</v>
      </c>
      <c r="B701" s="436">
        <v>1341700930</v>
      </c>
      <c r="C701" s="24" t="s">
        <v>862</v>
      </c>
      <c r="D701" s="313"/>
      <c r="E701" s="313"/>
      <c r="F701" s="231"/>
      <c r="G701" s="231"/>
      <c r="H701" s="177"/>
      <c r="I701" s="231">
        <v>15</v>
      </c>
      <c r="J701" s="4"/>
    </row>
    <row r="702" spans="1:10" ht="12.75" outlineLevel="2">
      <c r="A702" s="136" t="s">
        <v>13</v>
      </c>
      <c r="B702" s="4"/>
      <c r="C702" s="4"/>
      <c r="D702" s="69"/>
      <c r="E702" s="69"/>
      <c r="F702" s="146"/>
      <c r="G702" s="231"/>
      <c r="H702" s="177"/>
      <c r="I702" s="146"/>
      <c r="J702" s="4"/>
    </row>
    <row r="703" spans="1:10" ht="12.75" customHeight="1" outlineLevel="3">
      <c r="A703" s="4">
        <v>110</v>
      </c>
      <c r="B703" s="4">
        <v>1841000110</v>
      </c>
      <c r="C703" s="4" t="s">
        <v>57</v>
      </c>
      <c r="D703" s="69"/>
      <c r="E703" s="69"/>
      <c r="F703" s="404">
        <v>1265</v>
      </c>
      <c r="G703" s="412">
        <v>474</v>
      </c>
      <c r="H703" s="177">
        <v>1503</v>
      </c>
      <c r="I703" s="404">
        <v>1660</v>
      </c>
      <c r="J703" s="146">
        <v>326</v>
      </c>
    </row>
    <row r="704" spans="1:10" ht="12.75" outlineLevel="3">
      <c r="A704" s="4">
        <v>120</v>
      </c>
      <c r="B704" s="4">
        <v>1841000120</v>
      </c>
      <c r="C704" s="4" t="s">
        <v>4</v>
      </c>
      <c r="D704" s="69"/>
      <c r="E704" s="69"/>
      <c r="F704" s="404"/>
      <c r="G704" s="412">
        <v>23</v>
      </c>
      <c r="H704" s="177"/>
      <c r="I704" s="404"/>
      <c r="J704" s="146">
        <v>4</v>
      </c>
    </row>
    <row r="705" spans="1:10" ht="12.75" outlineLevel="3">
      <c r="A705" s="4">
        <v>320</v>
      </c>
      <c r="B705" s="4">
        <v>1841000320</v>
      </c>
      <c r="C705" s="4" t="s">
        <v>39</v>
      </c>
      <c r="D705" s="69"/>
      <c r="E705" s="69"/>
      <c r="F705" s="404"/>
      <c r="G705" s="412"/>
      <c r="H705" s="177"/>
      <c r="I705" s="404"/>
      <c r="J705" s="146"/>
    </row>
    <row r="706" spans="1:10" ht="12.75" outlineLevel="3">
      <c r="A706" s="4">
        <v>540</v>
      </c>
      <c r="B706" s="4">
        <v>1841000540</v>
      </c>
      <c r="C706" s="4" t="s">
        <v>367</v>
      </c>
      <c r="D706" s="69"/>
      <c r="E706" s="69"/>
      <c r="F706" s="231">
        <v>5</v>
      </c>
      <c r="G706" s="231">
        <v>4</v>
      </c>
      <c r="H706" s="177">
        <v>3</v>
      </c>
      <c r="I706" s="231">
        <v>5</v>
      </c>
      <c r="J706" s="4">
        <v>4</v>
      </c>
    </row>
    <row r="707" spans="1:10" ht="12.75" outlineLevel="3">
      <c r="A707" s="4">
        <v>582</v>
      </c>
      <c r="B707" s="4">
        <v>1841000582</v>
      </c>
      <c r="C707" s="4" t="s">
        <v>10</v>
      </c>
      <c r="D707" s="69"/>
      <c r="E707" s="69"/>
      <c r="F707" s="231">
        <v>1</v>
      </c>
      <c r="G707" s="231">
        <v>1</v>
      </c>
      <c r="H707" s="228"/>
      <c r="I707" s="231">
        <v>1</v>
      </c>
      <c r="J707" s="4">
        <v>1</v>
      </c>
    </row>
    <row r="708" spans="1:10" ht="12.75" outlineLevel="3">
      <c r="A708" s="4">
        <v>750</v>
      </c>
      <c r="B708" s="4">
        <v>1841000750</v>
      </c>
      <c r="C708" s="4" t="s">
        <v>863</v>
      </c>
      <c r="D708" s="69"/>
      <c r="E708" s="69"/>
      <c r="F708" s="231"/>
      <c r="G708" s="231"/>
      <c r="H708" s="228"/>
      <c r="I708" s="231">
        <v>50</v>
      </c>
      <c r="J708" s="4"/>
    </row>
    <row r="709" spans="1:10" ht="12.75" outlineLevel="3">
      <c r="A709" s="4">
        <v>840</v>
      </c>
      <c r="B709" s="4">
        <v>1841100840</v>
      </c>
      <c r="C709" s="4" t="s">
        <v>770</v>
      </c>
      <c r="D709" s="69"/>
      <c r="E709" s="69"/>
      <c r="F709" s="231">
        <v>21</v>
      </c>
      <c r="G709" s="231"/>
      <c r="H709" s="228"/>
      <c r="I709" s="231">
        <v>65</v>
      </c>
      <c r="J709" s="4"/>
    </row>
    <row r="710" spans="1:10" ht="12.75" outlineLevel="3">
      <c r="A710" s="4">
        <v>910</v>
      </c>
      <c r="B710" s="4">
        <v>1841000841</v>
      </c>
      <c r="C710" s="4"/>
      <c r="D710" s="69"/>
      <c r="E710" s="69"/>
      <c r="F710" s="231"/>
      <c r="G710" s="231"/>
      <c r="H710" s="228"/>
      <c r="I710" s="231"/>
      <c r="J710" s="4"/>
    </row>
    <row r="711" spans="1:10" ht="12.75" outlineLevel="3">
      <c r="A711" s="4">
        <v>930</v>
      </c>
      <c r="B711" s="4">
        <v>1841000930</v>
      </c>
      <c r="C711" s="4" t="s">
        <v>12</v>
      </c>
      <c r="D711" s="69"/>
      <c r="E711" s="69"/>
      <c r="F711" s="231">
        <v>3</v>
      </c>
      <c r="G711" s="231"/>
      <c r="H711" s="228">
        <v>8</v>
      </c>
      <c r="I711" s="231">
        <v>15</v>
      </c>
      <c r="J711" s="4"/>
    </row>
    <row r="712" spans="1:10" ht="12.75" outlineLevel="3">
      <c r="A712" s="4">
        <v>840</v>
      </c>
      <c r="B712" s="4">
        <v>1841200840</v>
      </c>
      <c r="C712" s="4" t="s">
        <v>493</v>
      </c>
      <c r="D712" s="69"/>
      <c r="E712" s="69"/>
      <c r="F712" s="231">
        <v>10</v>
      </c>
      <c r="G712" s="4"/>
      <c r="H712" s="177"/>
      <c r="I712" s="231">
        <v>10</v>
      </c>
      <c r="J712" s="4"/>
    </row>
    <row r="713" spans="1:10" ht="12.75" outlineLevel="3">
      <c r="A713" s="4">
        <v>840</v>
      </c>
      <c r="B713" s="4">
        <v>1841400840</v>
      </c>
      <c r="C713" s="4" t="s">
        <v>408</v>
      </c>
      <c r="D713" s="69"/>
      <c r="E713" s="69"/>
      <c r="F713" s="231">
        <v>10</v>
      </c>
      <c r="G713" s="4"/>
      <c r="H713" s="177"/>
      <c r="I713" s="231">
        <v>10</v>
      </c>
      <c r="J713" s="4"/>
    </row>
    <row r="714" spans="1:10" ht="12.75" outlineLevel="3">
      <c r="A714" s="4">
        <v>759</v>
      </c>
      <c r="B714" s="4">
        <v>1841500759</v>
      </c>
      <c r="C714" s="4" t="s">
        <v>773</v>
      </c>
      <c r="D714" s="69"/>
      <c r="E714" s="69"/>
      <c r="F714" s="231"/>
      <c r="G714" s="4"/>
      <c r="H714" s="177"/>
      <c r="I714" s="231"/>
      <c r="J714" s="4"/>
    </row>
    <row r="715" spans="1:10" ht="12.75" outlineLevel="3">
      <c r="A715" s="4">
        <v>840</v>
      </c>
      <c r="B715" s="4">
        <v>1841500840</v>
      </c>
      <c r="C715" s="4" t="s">
        <v>409</v>
      </c>
      <c r="D715" s="69"/>
      <c r="E715" s="69"/>
      <c r="F715" s="231">
        <v>9</v>
      </c>
      <c r="G715" s="4"/>
      <c r="H715" s="177"/>
      <c r="I715" s="231">
        <v>9</v>
      </c>
      <c r="J715" s="4"/>
    </row>
    <row r="716" spans="1:10" ht="12.75" outlineLevel="3">
      <c r="A716" s="4">
        <v>841</v>
      </c>
      <c r="B716" s="4">
        <v>1841500841</v>
      </c>
      <c r="C716" s="4" t="s">
        <v>768</v>
      </c>
      <c r="D716" s="69"/>
      <c r="E716" s="69"/>
      <c r="F716" s="231"/>
      <c r="G716" s="231">
        <v>2</v>
      </c>
      <c r="H716" s="177"/>
      <c r="I716" s="231"/>
      <c r="J716" s="4"/>
    </row>
    <row r="717" spans="1:10" ht="12.75" outlineLevel="3">
      <c r="A717" s="4">
        <v>840</v>
      </c>
      <c r="B717" s="4">
        <v>1841600840</v>
      </c>
      <c r="C717" s="4" t="s">
        <v>787</v>
      </c>
      <c r="D717" s="69"/>
      <c r="E717" s="69"/>
      <c r="F717" s="231">
        <v>20</v>
      </c>
      <c r="G717" s="231"/>
      <c r="H717" s="177">
        <v>35</v>
      </c>
      <c r="I717" s="231">
        <v>180</v>
      </c>
      <c r="J717" s="4"/>
    </row>
    <row r="718" spans="1:10" ht="12.75" outlineLevel="3">
      <c r="A718" s="4">
        <v>840</v>
      </c>
      <c r="B718" s="4">
        <v>1841700840</v>
      </c>
      <c r="C718" s="4" t="s">
        <v>862</v>
      </c>
      <c r="D718" s="69"/>
      <c r="E718" s="69"/>
      <c r="F718" s="231"/>
      <c r="G718" s="231"/>
      <c r="H718" s="177"/>
      <c r="I718" s="231">
        <v>15</v>
      </c>
      <c r="J718" s="4"/>
    </row>
    <row r="719" spans="1:10" ht="12.75" outlineLevel="3">
      <c r="A719" s="4">
        <v>841</v>
      </c>
      <c r="B719" s="4">
        <v>1841700841</v>
      </c>
      <c r="C719" s="4" t="s">
        <v>864</v>
      </c>
      <c r="D719" s="69"/>
      <c r="E719" s="69"/>
      <c r="F719" s="231"/>
      <c r="G719" s="231"/>
      <c r="H719" s="177">
        <v>13</v>
      </c>
      <c r="I719" s="231"/>
      <c r="J719" s="4"/>
    </row>
    <row r="720" spans="1:10" s="2" customFormat="1" ht="12.75" outlineLevel="3">
      <c r="A720" s="6"/>
      <c r="B720" s="7" t="s">
        <v>198</v>
      </c>
      <c r="C720" s="7"/>
      <c r="D720" s="232">
        <v>8</v>
      </c>
      <c r="E720" s="232">
        <v>11</v>
      </c>
      <c r="F720" s="146"/>
      <c r="G720" s="7"/>
      <c r="H720" s="221"/>
      <c r="I720" s="146"/>
      <c r="J720" s="7"/>
    </row>
    <row r="721" spans="1:10" ht="12.75" outlineLevel="2">
      <c r="A721" s="5"/>
      <c r="B721" s="4" t="s">
        <v>14</v>
      </c>
      <c r="C721" s="4"/>
      <c r="D721" s="69">
        <v>12</v>
      </c>
      <c r="E721" s="69">
        <v>12</v>
      </c>
      <c r="F721" s="250">
        <f>SUM(F692:F701)</f>
        <v>1135</v>
      </c>
      <c r="G721" s="250">
        <f>SUM(G692:G701)</f>
        <v>582</v>
      </c>
      <c r="H721" s="250">
        <f>SUM(H692:H701)</f>
        <v>1146</v>
      </c>
      <c r="I721" s="250">
        <f>SUM(I692:I701)</f>
        <v>1603</v>
      </c>
      <c r="J721" s="250">
        <f>SUM(J692:J698)</f>
        <v>423</v>
      </c>
    </row>
    <row r="722" spans="1:10" ht="12.75" outlineLevel="1">
      <c r="A722" s="5"/>
      <c r="B722" s="4" t="s">
        <v>15</v>
      </c>
      <c r="C722" s="4"/>
      <c r="D722" s="69"/>
      <c r="E722" s="69"/>
      <c r="F722" s="250">
        <f>SUM(F703:F719)</f>
        <v>1344</v>
      </c>
      <c r="G722" s="250">
        <f>SUM(G703:G719)</f>
        <v>504</v>
      </c>
      <c r="H722" s="250">
        <f>SUM(H703:H719)</f>
        <v>1562</v>
      </c>
      <c r="I722" s="250">
        <f>SUM(I703:I719)</f>
        <v>2020</v>
      </c>
      <c r="J722" s="250">
        <f>SUM(J703:J712)</f>
        <v>335</v>
      </c>
    </row>
    <row r="723" spans="1:10" ht="12.75">
      <c r="A723" s="5"/>
      <c r="B723" s="4" t="s">
        <v>310</v>
      </c>
      <c r="C723" s="4"/>
      <c r="D723" s="69"/>
      <c r="E723" s="69"/>
      <c r="F723" s="153">
        <f>SUM(F721-F722)</f>
        <v>-209</v>
      </c>
      <c r="G723" s="153">
        <f>SUM(G721-G722)</f>
        <v>78</v>
      </c>
      <c r="H723" s="153">
        <f>SUM(H721-H722)</f>
        <v>-416</v>
      </c>
      <c r="I723" s="153">
        <f>SUM(I721-I722)</f>
        <v>-417</v>
      </c>
      <c r="J723" s="153">
        <f>SUM(J721-J722)</f>
        <v>88</v>
      </c>
    </row>
    <row r="724" ht="12.75">
      <c r="J724" s="68"/>
    </row>
    <row r="725" spans="1:10" s="14" customFormat="1" ht="18">
      <c r="A725" s="13" t="s">
        <v>100</v>
      </c>
      <c r="B725" s="13"/>
      <c r="C725" s="18"/>
      <c r="D725" s="310"/>
      <c r="E725" s="310"/>
      <c r="G725" s="44"/>
      <c r="H725" s="217"/>
      <c r="J725" s="54"/>
    </row>
    <row r="726" spans="1:10" ht="12.75" customHeight="1">
      <c r="A726" s="8" t="s">
        <v>54</v>
      </c>
      <c r="B726" s="22"/>
      <c r="C726" s="23"/>
      <c r="D726" s="318"/>
      <c r="E726" s="318"/>
      <c r="J726" s="17"/>
    </row>
    <row r="727" spans="1:10" ht="12.75" customHeight="1" outlineLevel="2">
      <c r="A727" s="20">
        <v>930</v>
      </c>
      <c r="B727" s="20">
        <v>1342220930</v>
      </c>
      <c r="C727" s="24" t="s">
        <v>368</v>
      </c>
      <c r="D727" s="313"/>
      <c r="E727" s="313"/>
      <c r="F727" s="146"/>
      <c r="G727" s="146"/>
      <c r="H727" s="177"/>
      <c r="I727" s="146"/>
      <c r="J727" s="146"/>
    </row>
    <row r="728" spans="1:10" ht="12.75" customHeight="1" outlineLevel="2">
      <c r="A728" s="20">
        <v>930</v>
      </c>
      <c r="B728" s="436">
        <v>1342230930</v>
      </c>
      <c r="C728" s="24" t="s">
        <v>101</v>
      </c>
      <c r="D728" s="313"/>
      <c r="E728" s="313"/>
      <c r="F728" s="231">
        <v>94</v>
      </c>
      <c r="G728" s="231">
        <v>67</v>
      </c>
      <c r="H728" s="177">
        <v>73</v>
      </c>
      <c r="I728" s="231">
        <v>94</v>
      </c>
      <c r="J728" s="146">
        <v>61</v>
      </c>
    </row>
    <row r="729" spans="1:10" ht="12.75" customHeight="1" outlineLevel="2">
      <c r="A729" s="20">
        <v>930</v>
      </c>
      <c r="B729" s="436">
        <v>1342260930</v>
      </c>
      <c r="C729" s="24" t="s">
        <v>339</v>
      </c>
      <c r="D729" s="313"/>
      <c r="E729" s="313"/>
      <c r="F729" s="231">
        <v>105</v>
      </c>
      <c r="G729" s="231">
        <v>75</v>
      </c>
      <c r="H729" s="177">
        <v>92</v>
      </c>
      <c r="I729" s="231">
        <v>105</v>
      </c>
      <c r="J729" s="146">
        <v>58</v>
      </c>
    </row>
    <row r="730" spans="1:10" ht="12.75" customHeight="1" outlineLevel="2">
      <c r="A730" s="20">
        <v>930</v>
      </c>
      <c r="B730" s="436">
        <v>1342270930</v>
      </c>
      <c r="C730" s="24" t="s">
        <v>383</v>
      </c>
      <c r="D730" s="313"/>
      <c r="E730" s="313"/>
      <c r="F730" s="231">
        <v>180</v>
      </c>
      <c r="G730" s="231">
        <v>75</v>
      </c>
      <c r="H730" s="177">
        <v>119</v>
      </c>
      <c r="I730" s="231">
        <v>113</v>
      </c>
      <c r="J730" s="146">
        <v>17</v>
      </c>
    </row>
    <row r="731" spans="1:10" ht="12.75" customHeight="1" outlineLevel="2">
      <c r="A731" s="20">
        <v>930</v>
      </c>
      <c r="B731" s="24">
        <v>1342410930</v>
      </c>
      <c r="C731" s="24" t="s">
        <v>102</v>
      </c>
      <c r="D731" s="313"/>
      <c r="E731" s="313"/>
      <c r="F731" s="231">
        <v>20</v>
      </c>
      <c r="G731" s="231">
        <v>3</v>
      </c>
      <c r="H731" s="177"/>
      <c r="I731" s="231">
        <v>20</v>
      </c>
      <c r="J731" s="146">
        <v>5</v>
      </c>
    </row>
    <row r="732" spans="1:10" ht="12.75" customHeight="1" outlineLevel="2">
      <c r="A732" s="20">
        <v>930</v>
      </c>
      <c r="B732" s="24">
        <v>1342420930</v>
      </c>
      <c r="C732" s="24" t="s">
        <v>724</v>
      </c>
      <c r="D732" s="313"/>
      <c r="E732" s="313"/>
      <c r="F732" s="231">
        <v>59</v>
      </c>
      <c r="G732" s="231"/>
      <c r="H732" s="177">
        <v>7</v>
      </c>
      <c r="I732" s="231">
        <v>15</v>
      </c>
      <c r="J732" s="146"/>
    </row>
    <row r="733" spans="1:10" ht="12.75" outlineLevel="2">
      <c r="A733" s="136" t="s">
        <v>13</v>
      </c>
      <c r="B733" s="4"/>
      <c r="C733" s="4"/>
      <c r="D733" s="69"/>
      <c r="E733" s="69"/>
      <c r="F733" s="231"/>
      <c r="G733" s="231"/>
      <c r="H733" s="177"/>
      <c r="I733" s="231"/>
      <c r="J733" s="146"/>
    </row>
    <row r="734" spans="1:10" ht="12.75" outlineLevel="2">
      <c r="A734" s="20">
        <v>840</v>
      </c>
      <c r="B734" s="436">
        <v>1842220840</v>
      </c>
      <c r="C734" s="24" t="s">
        <v>368</v>
      </c>
      <c r="D734" s="69"/>
      <c r="E734" s="69"/>
      <c r="F734" s="231"/>
      <c r="G734" s="231"/>
      <c r="H734" s="177"/>
      <c r="I734" s="231"/>
      <c r="J734" s="146"/>
    </row>
    <row r="735" spans="1:10" ht="12.75" customHeight="1" outlineLevel="3">
      <c r="A735" s="20">
        <v>840</v>
      </c>
      <c r="B735" s="436">
        <v>1842230840</v>
      </c>
      <c r="C735" s="24" t="s">
        <v>101</v>
      </c>
      <c r="D735" s="313"/>
      <c r="E735" s="313"/>
      <c r="F735" s="231">
        <v>125</v>
      </c>
      <c r="G735" s="231">
        <v>90</v>
      </c>
      <c r="H735" s="177">
        <v>106</v>
      </c>
      <c r="I735" s="231">
        <v>125</v>
      </c>
      <c r="J735" s="146">
        <v>81</v>
      </c>
    </row>
    <row r="736" spans="1:10" ht="12.75" customHeight="1" outlineLevel="3">
      <c r="A736" s="20">
        <v>841</v>
      </c>
      <c r="B736" s="436">
        <v>1842230841</v>
      </c>
      <c r="C736" s="24" t="s">
        <v>919</v>
      </c>
      <c r="D736" s="313"/>
      <c r="E736" s="313"/>
      <c r="F736" s="231">
        <v>3</v>
      </c>
      <c r="G736" s="231"/>
      <c r="H736" s="177"/>
      <c r="I736" s="231">
        <v>75</v>
      </c>
      <c r="J736" s="146"/>
    </row>
    <row r="737" spans="1:10" ht="12.75" customHeight="1" outlineLevel="3">
      <c r="A737" s="20">
        <v>840</v>
      </c>
      <c r="B737" s="436">
        <v>1842260840</v>
      </c>
      <c r="C737" s="24" t="s">
        <v>339</v>
      </c>
      <c r="D737" s="313"/>
      <c r="E737" s="313"/>
      <c r="F737" s="231">
        <v>140</v>
      </c>
      <c r="G737" s="231">
        <v>100</v>
      </c>
      <c r="H737" s="177">
        <v>123</v>
      </c>
      <c r="I737" s="231">
        <v>140</v>
      </c>
      <c r="J737" s="146">
        <v>77</v>
      </c>
    </row>
    <row r="738" spans="1:10" ht="12.75" customHeight="1" outlineLevel="3">
      <c r="A738" s="20">
        <v>840</v>
      </c>
      <c r="B738" s="436">
        <v>1842270840</v>
      </c>
      <c r="C738" s="24" t="s">
        <v>383</v>
      </c>
      <c r="D738" s="313"/>
      <c r="E738" s="313"/>
      <c r="F738" s="231">
        <v>240</v>
      </c>
      <c r="G738" s="231">
        <v>100</v>
      </c>
      <c r="H738" s="177">
        <v>159</v>
      </c>
      <c r="I738" s="231">
        <v>150</v>
      </c>
      <c r="J738" s="146">
        <v>22</v>
      </c>
    </row>
    <row r="739" spans="1:10" ht="12.75" customHeight="1" outlineLevel="3">
      <c r="A739" s="20">
        <v>841</v>
      </c>
      <c r="B739" s="436">
        <v>1842270841</v>
      </c>
      <c r="C739" s="24" t="s">
        <v>383</v>
      </c>
      <c r="D739" s="313"/>
      <c r="E739" s="313"/>
      <c r="F739" s="231"/>
      <c r="G739" s="231"/>
      <c r="H739" s="177"/>
      <c r="I739" s="231"/>
      <c r="J739" s="146"/>
    </row>
    <row r="740" spans="1:10" ht="12.75" customHeight="1" outlineLevel="3">
      <c r="A740" s="4">
        <v>840</v>
      </c>
      <c r="B740" s="158">
        <v>1842410840</v>
      </c>
      <c r="C740" s="4" t="s">
        <v>102</v>
      </c>
      <c r="D740" s="69"/>
      <c r="E740" s="69"/>
      <c r="F740" s="231">
        <v>26</v>
      </c>
      <c r="G740" s="231">
        <v>4</v>
      </c>
      <c r="H740" s="177"/>
      <c r="I740" s="231">
        <v>26</v>
      </c>
      <c r="J740" s="146"/>
    </row>
    <row r="741" spans="1:10" ht="12.75" outlineLevel="3">
      <c r="A741" s="4">
        <v>840</v>
      </c>
      <c r="B741" s="158">
        <v>1842420840</v>
      </c>
      <c r="C741" s="4" t="s">
        <v>724</v>
      </c>
      <c r="D741" s="69"/>
      <c r="E741" s="69"/>
      <c r="F741" s="231">
        <v>79</v>
      </c>
      <c r="G741" s="231">
        <v>4</v>
      </c>
      <c r="H741" s="177">
        <v>10</v>
      </c>
      <c r="I741" s="231">
        <v>20</v>
      </c>
      <c r="J741" s="146">
        <v>7</v>
      </c>
    </row>
    <row r="742" spans="1:10" s="2" customFormat="1" ht="12.75" outlineLevel="3">
      <c r="A742" s="6"/>
      <c r="B742" s="7" t="s">
        <v>199</v>
      </c>
      <c r="C742" s="7"/>
      <c r="D742" s="232"/>
      <c r="E742" s="232"/>
      <c r="F742" s="7"/>
      <c r="G742" s="7"/>
      <c r="H742" s="221"/>
      <c r="I742" s="7"/>
      <c r="J742" s="146"/>
    </row>
    <row r="743" spans="1:10" ht="12.75" outlineLevel="2">
      <c r="A743" s="5"/>
      <c r="B743" s="4" t="s">
        <v>14</v>
      </c>
      <c r="C743" s="4"/>
      <c r="D743" s="69"/>
      <c r="E743" s="69"/>
      <c r="F743" s="250">
        <f>SUM(F727:F732)</f>
        <v>458</v>
      </c>
      <c r="G743" s="250">
        <f>SUM(G727:G731)</f>
        <v>220</v>
      </c>
      <c r="H743" s="250">
        <f>SUM(H727:H732)</f>
        <v>291</v>
      </c>
      <c r="I743" s="250">
        <f>SUM(I727:I732)</f>
        <v>347</v>
      </c>
      <c r="J743" s="250">
        <f>SUM(J727:J731)</f>
        <v>141</v>
      </c>
    </row>
    <row r="744" spans="1:10" ht="12.75" outlineLevel="1">
      <c r="A744" s="5"/>
      <c r="B744" s="4" t="s">
        <v>15</v>
      </c>
      <c r="C744" s="4"/>
      <c r="D744" s="69"/>
      <c r="E744" s="69"/>
      <c r="F744" s="146">
        <f>SUM(F734:F741)</f>
        <v>613</v>
      </c>
      <c r="G744" s="146">
        <f>SUM(G734:G741)</f>
        <v>298</v>
      </c>
      <c r="H744" s="146">
        <f>SUM(H734:H741)</f>
        <v>398</v>
      </c>
      <c r="I744" s="146">
        <f>SUM(I734:I741)</f>
        <v>536</v>
      </c>
      <c r="J744" s="146">
        <f>SUM(J734:J741)</f>
        <v>187</v>
      </c>
    </row>
    <row r="745" spans="1:10" ht="12.75">
      <c r="A745" s="5"/>
      <c r="B745" s="4" t="s">
        <v>310</v>
      </c>
      <c r="C745" s="4"/>
      <c r="D745" s="69"/>
      <c r="E745" s="69"/>
      <c r="F745" s="153">
        <f>SUM(F743-F744)</f>
        <v>-155</v>
      </c>
      <c r="G745" s="153">
        <f>SUM(G743-G744)</f>
        <v>-78</v>
      </c>
      <c r="H745" s="153">
        <f>SUM(H743-H744)</f>
        <v>-107</v>
      </c>
      <c r="I745" s="153">
        <f>SUM(I743-I744)</f>
        <v>-189</v>
      </c>
      <c r="J745" s="153">
        <f>SUM(J743-J744)</f>
        <v>-46</v>
      </c>
    </row>
    <row r="746" spans="7:10" ht="12.75">
      <c r="G746" s="144"/>
      <c r="J746" s="338"/>
    </row>
    <row r="747" ht="12.75">
      <c r="J747" s="147"/>
    </row>
    <row r="748" ht="12.75">
      <c r="J748" s="147"/>
    </row>
    <row r="749" ht="12.75">
      <c r="J749" s="147"/>
    </row>
    <row r="750" ht="12.75">
      <c r="J750" s="147"/>
    </row>
    <row r="751" spans="1:10" ht="27.75">
      <c r="A751" s="523" t="s">
        <v>26</v>
      </c>
      <c r="B751" s="523"/>
      <c r="C751" s="523"/>
      <c r="D751" s="523"/>
      <c r="E751" s="523"/>
      <c r="F751" s="523"/>
      <c r="G751" s="523"/>
      <c r="H751" s="523"/>
      <c r="I751" s="523"/>
      <c r="J751" s="1"/>
    </row>
    <row r="752" spans="1:10" ht="27.75">
      <c r="A752" s="521" t="s">
        <v>820</v>
      </c>
      <c r="B752" s="521"/>
      <c r="C752" s="521"/>
      <c r="D752" s="521"/>
      <c r="E752" s="521"/>
      <c r="F752" s="521"/>
      <c r="G752" s="521"/>
      <c r="H752" s="521"/>
      <c r="I752" s="521"/>
      <c r="J752" s="1"/>
    </row>
    <row r="753" spans="1:10" ht="20.25">
      <c r="A753" s="522" t="s">
        <v>71</v>
      </c>
      <c r="B753" s="522"/>
      <c r="C753" s="522"/>
      <c r="D753" s="522"/>
      <c r="E753" s="522"/>
      <c r="F753" s="522"/>
      <c r="G753" s="522"/>
      <c r="H753" s="522"/>
      <c r="I753" s="522"/>
      <c r="J753" s="147"/>
    </row>
    <row r="754" spans="1:10" ht="20.25">
      <c r="A754" s="522" t="s">
        <v>144</v>
      </c>
      <c r="B754" s="522"/>
      <c r="C754" s="522"/>
      <c r="D754" s="522"/>
      <c r="E754" s="522"/>
      <c r="F754" s="522"/>
      <c r="G754" s="522"/>
      <c r="H754" s="522"/>
      <c r="I754" s="522"/>
      <c r="J754" s="147"/>
    </row>
    <row r="755" spans="1:10" ht="20.25">
      <c r="A755" s="530" t="s">
        <v>306</v>
      </c>
      <c r="B755" s="530"/>
      <c r="C755" s="530"/>
      <c r="D755" s="530"/>
      <c r="E755" s="530"/>
      <c r="F755" s="530"/>
      <c r="G755" s="530"/>
      <c r="H755" s="530"/>
      <c r="I755" s="530"/>
      <c r="J755" s="147"/>
    </row>
    <row r="756" spans="1:10" s="37" customFormat="1" ht="13.5" thickBot="1">
      <c r="A756" s="42">
        <v>1</v>
      </c>
      <c r="B756" s="43">
        <v>2</v>
      </c>
      <c r="C756" s="43">
        <v>3</v>
      </c>
      <c r="D756" s="525" t="s">
        <v>392</v>
      </c>
      <c r="E756" s="532"/>
      <c r="F756" s="363" t="s">
        <v>325</v>
      </c>
      <c r="G756" s="230">
        <v>5</v>
      </c>
      <c r="H756" s="229" t="s">
        <v>393</v>
      </c>
      <c r="I756" s="363" t="s">
        <v>325</v>
      </c>
      <c r="J756" s="240" t="s">
        <v>416</v>
      </c>
    </row>
    <row r="757" spans="1:10" s="37" customFormat="1" ht="13.5" customHeight="1" thickTop="1">
      <c r="A757" s="35" t="s">
        <v>0</v>
      </c>
      <c r="B757" s="36"/>
      <c r="C757" s="36"/>
      <c r="D757" s="527" t="s">
        <v>297</v>
      </c>
      <c r="E757" s="533"/>
      <c r="F757" s="243"/>
      <c r="G757" s="242" t="s">
        <v>305</v>
      </c>
      <c r="H757" s="535" t="s">
        <v>814</v>
      </c>
      <c r="I757" s="243" t="s">
        <v>309</v>
      </c>
      <c r="J757" s="362" t="s">
        <v>309</v>
      </c>
    </row>
    <row r="758" spans="1:10" s="37" customFormat="1" ht="13.5" thickBot="1">
      <c r="A758" s="38" t="s">
        <v>1</v>
      </c>
      <c r="B758" s="39" t="s">
        <v>51</v>
      </c>
      <c r="C758" s="39" t="s">
        <v>2</v>
      </c>
      <c r="D758" s="529"/>
      <c r="E758" s="534"/>
      <c r="F758" s="365" t="s">
        <v>376</v>
      </c>
      <c r="G758" s="242"/>
      <c r="H758" s="536"/>
      <c r="I758" s="365" t="s">
        <v>376</v>
      </c>
      <c r="J758" s="368" t="s">
        <v>376</v>
      </c>
    </row>
    <row r="759" spans="1:10" s="37" customFormat="1" ht="26.25" thickBot="1">
      <c r="A759" s="40"/>
      <c r="B759" s="41"/>
      <c r="C759" s="41"/>
      <c r="D759" s="41" t="s">
        <v>771</v>
      </c>
      <c r="E759" s="379" t="s">
        <v>813</v>
      </c>
      <c r="F759" s="379" t="s">
        <v>771</v>
      </c>
      <c r="G759" s="245" t="s">
        <v>429</v>
      </c>
      <c r="H759" s="537"/>
      <c r="I759" s="379" t="s">
        <v>813</v>
      </c>
      <c r="J759" s="370" t="s">
        <v>417</v>
      </c>
    </row>
    <row r="760" spans="1:10" s="14" customFormat="1" ht="18.75" thickTop="1">
      <c r="A760" s="13" t="s">
        <v>103</v>
      </c>
      <c r="B760" s="13"/>
      <c r="C760" s="18"/>
      <c r="D760" s="310"/>
      <c r="E760" s="310"/>
      <c r="G760" s="44"/>
      <c r="H760" s="217"/>
      <c r="J760" s="357"/>
    </row>
    <row r="761" spans="1:10" ht="12.75" customHeight="1">
      <c r="A761" s="8" t="s">
        <v>54</v>
      </c>
      <c r="B761" s="22">
        <v>1</v>
      </c>
      <c r="C761" s="23"/>
      <c r="D761" s="318"/>
      <c r="E761" s="318"/>
      <c r="J761" s="147"/>
    </row>
    <row r="762" spans="1:10" ht="12.75" customHeight="1" outlineLevel="2">
      <c r="A762" s="20">
        <v>930</v>
      </c>
      <c r="B762" s="436">
        <v>1343510930</v>
      </c>
      <c r="C762" s="24" t="s">
        <v>104</v>
      </c>
      <c r="D762" s="313"/>
      <c r="E762" s="313"/>
      <c r="F762" s="381">
        <v>60</v>
      </c>
      <c r="G762" s="381">
        <v>35</v>
      </c>
      <c r="H762" s="177">
        <v>94</v>
      </c>
      <c r="I762" s="381">
        <v>102</v>
      </c>
      <c r="J762" s="146">
        <v>40</v>
      </c>
    </row>
    <row r="763" spans="1:10" ht="12.75" customHeight="1" outlineLevel="2">
      <c r="A763" s="20">
        <v>990</v>
      </c>
      <c r="B763" s="436">
        <v>1343520990</v>
      </c>
      <c r="C763" s="24" t="s">
        <v>371</v>
      </c>
      <c r="D763" s="313"/>
      <c r="E763" s="313"/>
      <c r="F763" s="381">
        <v>15</v>
      </c>
      <c r="G763" s="381">
        <v>24</v>
      </c>
      <c r="H763" s="177">
        <v>42</v>
      </c>
      <c r="I763" s="381">
        <v>50</v>
      </c>
      <c r="J763" s="146"/>
    </row>
    <row r="764" spans="1:10" ht="12.75" customHeight="1" outlineLevel="2">
      <c r="A764" s="20">
        <v>930</v>
      </c>
      <c r="B764" s="436">
        <v>1343520930</v>
      </c>
      <c r="C764" s="24" t="s">
        <v>384</v>
      </c>
      <c r="D764" s="313"/>
      <c r="E764" s="313"/>
      <c r="F764" s="381">
        <v>8</v>
      </c>
      <c r="G764" s="381">
        <v>15</v>
      </c>
      <c r="H764" s="177"/>
      <c r="I764" s="381">
        <v>8</v>
      </c>
      <c r="J764" s="146"/>
    </row>
    <row r="765" spans="1:10" ht="12.75" customHeight="1" outlineLevel="2">
      <c r="A765" s="20">
        <v>930</v>
      </c>
      <c r="B765" s="436">
        <v>1343530930</v>
      </c>
      <c r="C765" s="24" t="s">
        <v>105</v>
      </c>
      <c r="D765" s="313"/>
      <c r="E765" s="313"/>
      <c r="F765" s="381">
        <v>560</v>
      </c>
      <c r="G765" s="381">
        <v>375</v>
      </c>
      <c r="H765" s="177">
        <v>508</v>
      </c>
      <c r="I765" s="381">
        <v>420</v>
      </c>
      <c r="J765" s="146">
        <v>450</v>
      </c>
    </row>
    <row r="766" spans="1:10" ht="12.75" customHeight="1" outlineLevel="2">
      <c r="A766" s="20">
        <v>931</v>
      </c>
      <c r="B766" s="436">
        <v>1343530931</v>
      </c>
      <c r="C766" s="24" t="s">
        <v>715</v>
      </c>
      <c r="D766" s="313"/>
      <c r="E766" s="313"/>
      <c r="F766" s="381">
        <v>75</v>
      </c>
      <c r="G766" s="381"/>
      <c r="H766" s="177">
        <v>109</v>
      </c>
      <c r="I766" s="381">
        <v>150</v>
      </c>
      <c r="J766" s="146"/>
    </row>
    <row r="767" spans="1:10" ht="12.75" customHeight="1" outlineLevel="2">
      <c r="A767" s="20">
        <v>930</v>
      </c>
      <c r="B767" s="436">
        <v>1343540930</v>
      </c>
      <c r="C767" s="24" t="s">
        <v>208</v>
      </c>
      <c r="D767" s="313"/>
      <c r="E767" s="313"/>
      <c r="F767" s="381">
        <v>8</v>
      </c>
      <c r="G767" s="381"/>
      <c r="H767" s="177"/>
      <c r="I767" s="381">
        <v>8</v>
      </c>
      <c r="J767" s="146"/>
    </row>
    <row r="768" spans="1:10" ht="12.75" customHeight="1" outlineLevel="2">
      <c r="A768" s="20">
        <v>930</v>
      </c>
      <c r="B768" s="436">
        <v>1343550930</v>
      </c>
      <c r="C768" s="24" t="s">
        <v>808</v>
      </c>
      <c r="D768" s="313"/>
      <c r="E768" s="313"/>
      <c r="F768" s="381">
        <v>8</v>
      </c>
      <c r="G768" s="381"/>
      <c r="H768" s="177"/>
      <c r="I768" s="381">
        <v>52</v>
      </c>
      <c r="J768" s="146"/>
    </row>
    <row r="769" spans="1:10" ht="12.75" customHeight="1" outlineLevel="2">
      <c r="A769" s="20">
        <v>931</v>
      </c>
      <c r="B769" s="436">
        <v>1343550931</v>
      </c>
      <c r="C769" s="24" t="s">
        <v>761</v>
      </c>
      <c r="D769" s="313"/>
      <c r="E769" s="313"/>
      <c r="F769" s="381"/>
      <c r="G769" s="381"/>
      <c r="H769" s="177">
        <v>135</v>
      </c>
      <c r="I769" s="381">
        <v>150</v>
      </c>
      <c r="J769" s="146"/>
    </row>
    <row r="770" spans="1:10" ht="12.75" customHeight="1" outlineLevel="2">
      <c r="A770" s="20">
        <v>930</v>
      </c>
      <c r="B770" s="436">
        <v>1343570930</v>
      </c>
      <c r="C770" s="24" t="s">
        <v>865</v>
      </c>
      <c r="D770" s="313"/>
      <c r="E770" s="313"/>
      <c r="F770" s="381"/>
      <c r="G770" s="381"/>
      <c r="H770" s="177">
        <v>164</v>
      </c>
      <c r="I770" s="381"/>
      <c r="J770" s="146"/>
    </row>
    <row r="771" spans="1:10" ht="12.75" customHeight="1" outlineLevel="2">
      <c r="A771" s="20">
        <v>931</v>
      </c>
      <c r="B771" s="436">
        <v>1343570931</v>
      </c>
      <c r="C771" s="24" t="s">
        <v>866</v>
      </c>
      <c r="D771" s="313"/>
      <c r="E771" s="313"/>
      <c r="F771" s="381"/>
      <c r="G771" s="381"/>
      <c r="H771" s="177">
        <v>424</v>
      </c>
      <c r="I771" s="381">
        <v>545</v>
      </c>
      <c r="J771" s="146"/>
    </row>
    <row r="772" spans="1:10" ht="12.75" customHeight="1" outlineLevel="2">
      <c r="A772" s="20">
        <v>930</v>
      </c>
      <c r="B772" s="436">
        <v>1343810930</v>
      </c>
      <c r="C772" s="24" t="s">
        <v>106</v>
      </c>
      <c r="D772" s="313"/>
      <c r="E772" s="313"/>
      <c r="F772" s="381">
        <v>1013</v>
      </c>
      <c r="G772" s="381">
        <v>1125</v>
      </c>
      <c r="H772" s="177">
        <v>1055</v>
      </c>
      <c r="I772" s="381">
        <v>1200</v>
      </c>
      <c r="J772" s="146">
        <v>1002</v>
      </c>
    </row>
    <row r="773" spans="1:10" ht="12.75" customHeight="1" outlineLevel="2">
      <c r="A773" s="20">
        <v>930</v>
      </c>
      <c r="B773" s="436">
        <v>1343820930</v>
      </c>
      <c r="C773" s="24" t="s">
        <v>337</v>
      </c>
      <c r="D773" s="313"/>
      <c r="E773" s="313"/>
      <c r="F773" s="381">
        <v>8</v>
      </c>
      <c r="G773" s="381">
        <v>8</v>
      </c>
      <c r="H773" s="177"/>
      <c r="I773" s="381">
        <v>250</v>
      </c>
      <c r="J773" s="146">
        <v>27</v>
      </c>
    </row>
    <row r="774" spans="1:10" ht="12.75" customHeight="1" outlineLevel="2">
      <c r="A774" s="20">
        <v>931</v>
      </c>
      <c r="B774" s="436">
        <v>1343820931</v>
      </c>
      <c r="C774" s="24" t="s">
        <v>867</v>
      </c>
      <c r="D774" s="313"/>
      <c r="E774" s="313"/>
      <c r="F774" s="381"/>
      <c r="G774" s="381"/>
      <c r="H774" s="177">
        <v>191</v>
      </c>
      <c r="I774" s="381">
        <v>187</v>
      </c>
      <c r="J774" s="146"/>
    </row>
    <row r="775" spans="1:10" ht="12.75" customHeight="1" outlineLevel="2">
      <c r="A775" s="20">
        <v>420</v>
      </c>
      <c r="B775" s="436">
        <v>1343900420</v>
      </c>
      <c r="C775" s="24" t="s">
        <v>534</v>
      </c>
      <c r="D775" s="313"/>
      <c r="E775" s="313"/>
      <c r="F775" s="381">
        <v>60</v>
      </c>
      <c r="G775" s="381"/>
      <c r="H775" s="177">
        <v>76</v>
      </c>
      <c r="I775" s="381">
        <v>80</v>
      </c>
      <c r="J775" s="146"/>
    </row>
    <row r="776" spans="1:10" ht="12.75" customHeight="1" outlineLevel="2">
      <c r="A776" s="20">
        <v>930</v>
      </c>
      <c r="B776" s="436">
        <v>1343900930</v>
      </c>
      <c r="C776" s="24" t="s">
        <v>107</v>
      </c>
      <c r="D776" s="313"/>
      <c r="E776" s="313"/>
      <c r="F776" s="381">
        <v>1425</v>
      </c>
      <c r="G776" s="381">
        <v>1200</v>
      </c>
      <c r="H776" s="177">
        <v>1477</v>
      </c>
      <c r="I776" s="381">
        <v>1875</v>
      </c>
      <c r="J776" s="146">
        <v>748</v>
      </c>
    </row>
    <row r="777" spans="1:10" ht="12.75" outlineLevel="2">
      <c r="A777" s="136" t="s">
        <v>13</v>
      </c>
      <c r="B777" s="4"/>
      <c r="C777" s="4"/>
      <c r="D777" s="69"/>
      <c r="E777" s="69"/>
      <c r="F777" s="381"/>
      <c r="G777" s="381"/>
      <c r="H777" s="177"/>
      <c r="I777" s="381"/>
      <c r="J777" s="146"/>
    </row>
    <row r="778" spans="1:10" ht="12.75" customHeight="1" outlineLevel="3">
      <c r="A778" s="20">
        <v>840</v>
      </c>
      <c r="B778" s="436">
        <v>1843510840</v>
      </c>
      <c r="C778" s="24" t="s">
        <v>104</v>
      </c>
      <c r="D778" s="313"/>
      <c r="E778" s="313"/>
      <c r="F778" s="381">
        <v>80</v>
      </c>
      <c r="G778" s="381">
        <v>46</v>
      </c>
      <c r="H778" s="177">
        <v>126</v>
      </c>
      <c r="I778" s="381">
        <v>135</v>
      </c>
      <c r="J778" s="146">
        <v>53</v>
      </c>
    </row>
    <row r="779" spans="1:10" ht="12.75" customHeight="1" outlineLevel="3">
      <c r="A779" s="20">
        <v>840</v>
      </c>
      <c r="B779" s="436">
        <v>1843520840</v>
      </c>
      <c r="C779" s="24" t="s">
        <v>384</v>
      </c>
      <c r="D779" s="313"/>
      <c r="E779" s="313"/>
      <c r="F779" s="381">
        <v>10</v>
      </c>
      <c r="G779" s="381">
        <v>20</v>
      </c>
      <c r="H779" s="177"/>
      <c r="I779" s="381">
        <v>10</v>
      </c>
      <c r="J779" s="146"/>
    </row>
    <row r="780" spans="1:10" ht="12.75" customHeight="1" outlineLevel="3">
      <c r="A780" s="20">
        <v>841</v>
      </c>
      <c r="B780" s="436">
        <v>1843520841</v>
      </c>
      <c r="C780" s="24" t="s">
        <v>868</v>
      </c>
      <c r="D780" s="313"/>
      <c r="E780" s="313"/>
      <c r="F780" s="381"/>
      <c r="G780" s="381"/>
      <c r="H780" s="177">
        <v>23</v>
      </c>
      <c r="I780" s="381">
        <v>26</v>
      </c>
      <c r="J780" s="146"/>
    </row>
    <row r="781" spans="1:10" ht="12.75" customHeight="1" outlineLevel="3">
      <c r="A781" s="20">
        <v>840</v>
      </c>
      <c r="B781" s="436">
        <v>1843530840</v>
      </c>
      <c r="C781" s="24" t="s">
        <v>105</v>
      </c>
      <c r="D781" s="313"/>
      <c r="E781" s="313"/>
      <c r="F781" s="381">
        <v>750</v>
      </c>
      <c r="G781" s="381">
        <v>500</v>
      </c>
      <c r="H781" s="177">
        <v>739</v>
      </c>
      <c r="I781" s="381">
        <v>550</v>
      </c>
      <c r="J781" s="146">
        <v>600</v>
      </c>
    </row>
    <row r="782" spans="1:10" ht="12.75" customHeight="1" outlineLevel="3">
      <c r="A782" s="20">
        <v>841</v>
      </c>
      <c r="B782" s="436">
        <v>1843530841</v>
      </c>
      <c r="C782" s="24" t="s">
        <v>715</v>
      </c>
      <c r="D782" s="313"/>
      <c r="E782" s="313"/>
      <c r="F782" s="381">
        <v>100</v>
      </c>
      <c r="G782" s="381"/>
      <c r="H782" s="177">
        <v>70</v>
      </c>
      <c r="I782" s="381">
        <v>150</v>
      </c>
      <c r="J782" s="146"/>
    </row>
    <row r="783" spans="1:10" ht="12.75" customHeight="1" outlineLevel="3">
      <c r="A783" s="20">
        <v>842</v>
      </c>
      <c r="B783" s="436">
        <v>1843530842</v>
      </c>
      <c r="C783" s="24" t="s">
        <v>774</v>
      </c>
      <c r="D783" s="313"/>
      <c r="E783" s="313"/>
      <c r="F783" s="381"/>
      <c r="G783" s="381"/>
      <c r="H783" s="177">
        <v>73</v>
      </c>
      <c r="I783" s="381"/>
      <c r="J783" s="146"/>
    </row>
    <row r="784" spans="1:10" ht="12.75" customHeight="1" outlineLevel="3">
      <c r="A784" s="20">
        <v>840</v>
      </c>
      <c r="B784" s="436">
        <v>1843540840</v>
      </c>
      <c r="C784" s="24" t="s">
        <v>208</v>
      </c>
      <c r="D784" s="313"/>
      <c r="E784" s="313"/>
      <c r="F784" s="381">
        <v>10</v>
      </c>
      <c r="G784" s="381"/>
      <c r="H784" s="177"/>
      <c r="I784" s="381">
        <v>10</v>
      </c>
      <c r="J784" s="146"/>
    </row>
    <row r="785" spans="1:10" ht="12.75" customHeight="1" outlineLevel="3">
      <c r="A785" s="20">
        <v>840</v>
      </c>
      <c r="B785" s="436">
        <v>1843550840</v>
      </c>
      <c r="C785" s="24" t="s">
        <v>761</v>
      </c>
      <c r="D785" s="313"/>
      <c r="E785" s="313"/>
      <c r="F785" s="381">
        <v>10</v>
      </c>
      <c r="G785" s="381"/>
      <c r="H785" s="177"/>
      <c r="I785" s="381">
        <v>52</v>
      </c>
      <c r="J785" s="146"/>
    </row>
    <row r="786" spans="1:10" ht="12.75" customHeight="1" outlineLevel="3">
      <c r="A786" s="20">
        <v>841</v>
      </c>
      <c r="B786" s="436">
        <v>1843550841</v>
      </c>
      <c r="C786" s="24" t="s">
        <v>869</v>
      </c>
      <c r="D786" s="313"/>
      <c r="E786" s="313"/>
      <c r="F786" s="381"/>
      <c r="G786" s="381"/>
      <c r="H786" s="177">
        <v>135</v>
      </c>
      <c r="I786" s="381">
        <v>150</v>
      </c>
      <c r="J786" s="146"/>
    </row>
    <row r="787" spans="1:10" ht="12.75" customHeight="1" outlineLevel="3">
      <c r="A787" s="20">
        <v>840</v>
      </c>
      <c r="B787" s="436">
        <v>1843570840</v>
      </c>
      <c r="C787" s="24" t="s">
        <v>907</v>
      </c>
      <c r="D787" s="313"/>
      <c r="E787" s="313"/>
      <c r="F787" s="381"/>
      <c r="G787" s="381"/>
      <c r="H787" s="177">
        <v>145</v>
      </c>
      <c r="I787" s="381"/>
      <c r="J787" s="146"/>
    </row>
    <row r="788" spans="1:10" ht="12.75" customHeight="1" outlineLevel="3">
      <c r="A788" s="20">
        <v>841</v>
      </c>
      <c r="B788" s="436">
        <v>1843570841</v>
      </c>
      <c r="C788" s="24" t="s">
        <v>870</v>
      </c>
      <c r="D788" s="313"/>
      <c r="E788" s="313"/>
      <c r="F788" s="381"/>
      <c r="G788" s="381"/>
      <c r="H788" s="177">
        <v>424</v>
      </c>
      <c r="I788" s="381">
        <v>545</v>
      </c>
      <c r="J788" s="146"/>
    </row>
    <row r="789" spans="1:10" ht="12.75" customHeight="1" outlineLevel="3">
      <c r="A789" s="20">
        <v>840</v>
      </c>
      <c r="B789" s="436">
        <v>1843810840</v>
      </c>
      <c r="C789" s="24" t="s">
        <v>106</v>
      </c>
      <c r="D789" s="313"/>
      <c r="E789" s="313"/>
      <c r="F789" s="381">
        <v>1350</v>
      </c>
      <c r="G789" s="381">
        <v>1500</v>
      </c>
      <c r="H789" s="177">
        <v>1442</v>
      </c>
      <c r="I789" s="381">
        <v>1600</v>
      </c>
      <c r="J789" s="146">
        <v>1336</v>
      </c>
    </row>
    <row r="790" spans="1:10" ht="12.75" customHeight="1" outlineLevel="3">
      <c r="A790" s="20">
        <v>840</v>
      </c>
      <c r="B790" s="436">
        <v>1843820840</v>
      </c>
      <c r="C790" s="24" t="s">
        <v>337</v>
      </c>
      <c r="D790" s="313"/>
      <c r="E790" s="313"/>
      <c r="F790" s="381">
        <v>10</v>
      </c>
      <c r="G790" s="381"/>
      <c r="H790" s="177"/>
      <c r="I790" s="381">
        <v>250</v>
      </c>
      <c r="J790" s="146">
        <v>36</v>
      </c>
    </row>
    <row r="791" spans="1:10" ht="12.75" customHeight="1" outlineLevel="3">
      <c r="A791" s="20">
        <v>841</v>
      </c>
      <c r="B791" s="436">
        <v>1843820841</v>
      </c>
      <c r="C791" s="24" t="s">
        <v>871</v>
      </c>
      <c r="D791" s="313"/>
      <c r="E791" s="313"/>
      <c r="F791" s="381"/>
      <c r="G791" s="381"/>
      <c r="H791" s="177">
        <v>191</v>
      </c>
      <c r="I791" s="381">
        <v>187</v>
      </c>
      <c r="J791" s="146"/>
    </row>
    <row r="792" spans="1:10" ht="12.75" customHeight="1" outlineLevel="3">
      <c r="A792" s="20">
        <v>840</v>
      </c>
      <c r="B792" s="436">
        <v>1843900840</v>
      </c>
      <c r="C792" s="24" t="s">
        <v>107</v>
      </c>
      <c r="D792" s="313"/>
      <c r="E792" s="313"/>
      <c r="F792" s="381">
        <v>1900</v>
      </c>
      <c r="G792" s="381">
        <v>1600</v>
      </c>
      <c r="H792" s="177">
        <v>1969</v>
      </c>
      <c r="I792" s="381">
        <v>2500</v>
      </c>
      <c r="J792" s="146">
        <v>997</v>
      </c>
    </row>
    <row r="793" spans="1:10" ht="12.75" customHeight="1" outlineLevel="3">
      <c r="A793" s="20">
        <v>841</v>
      </c>
      <c r="B793" s="436">
        <v>1843900841</v>
      </c>
      <c r="C793" s="24" t="s">
        <v>414</v>
      </c>
      <c r="D793" s="313"/>
      <c r="E793" s="313"/>
      <c r="F793" s="4"/>
      <c r="G793" s="4"/>
      <c r="H793" s="177"/>
      <c r="I793" s="4"/>
      <c r="J793" s="146"/>
    </row>
    <row r="794" spans="1:10" ht="12.75" customHeight="1" outlineLevel="3">
      <c r="A794" s="20"/>
      <c r="B794" s="20"/>
      <c r="C794" s="24"/>
      <c r="D794" s="313"/>
      <c r="E794" s="313"/>
      <c r="F794" s="4"/>
      <c r="G794" s="4"/>
      <c r="H794" s="177"/>
      <c r="I794" s="4"/>
      <c r="J794" s="146"/>
    </row>
    <row r="795" spans="1:10" s="2" customFormat="1" ht="12.75" outlineLevel="3">
      <c r="A795" s="6"/>
      <c r="B795" s="7" t="s">
        <v>200</v>
      </c>
      <c r="C795" s="7"/>
      <c r="D795" s="232"/>
      <c r="E795" s="232"/>
      <c r="F795" s="7"/>
      <c r="G795" s="7"/>
      <c r="H795" s="250"/>
      <c r="I795" s="7"/>
      <c r="J795" s="146"/>
    </row>
    <row r="796" spans="1:10" ht="12.75" outlineLevel="2">
      <c r="A796" s="5"/>
      <c r="B796" s="4" t="s">
        <v>14</v>
      </c>
      <c r="C796" s="4"/>
      <c r="D796" s="69"/>
      <c r="E796" s="69"/>
      <c r="F796" s="250">
        <f>SUM(F762:F776)</f>
        <v>3240</v>
      </c>
      <c r="G796" s="250">
        <f>SUM(G762:G776)</f>
        <v>2782</v>
      </c>
      <c r="H796" s="250">
        <f>SUM(H762:H776)</f>
        <v>4275</v>
      </c>
      <c r="I796" s="250">
        <f>SUM(I762:I776)</f>
        <v>5077</v>
      </c>
      <c r="J796" s="250">
        <f>SUM(J762:J776)</f>
        <v>2267</v>
      </c>
    </row>
    <row r="797" spans="1:10" ht="12.75" outlineLevel="1">
      <c r="A797" s="5"/>
      <c r="B797" s="4" t="s">
        <v>15</v>
      </c>
      <c r="C797" s="4"/>
      <c r="D797" s="69"/>
      <c r="E797" s="69"/>
      <c r="F797" s="250">
        <f>SUM(F778:F793)</f>
        <v>4220</v>
      </c>
      <c r="G797" s="250">
        <f>SUM(G778:G793)</f>
        <v>3666</v>
      </c>
      <c r="H797" s="250">
        <f>SUM(H778:H793)</f>
        <v>5337</v>
      </c>
      <c r="I797" s="250">
        <f>SUM(I778:I793)</f>
        <v>6165</v>
      </c>
      <c r="J797" s="250">
        <f>SUM(J778:J793)</f>
        <v>3022</v>
      </c>
    </row>
    <row r="798" spans="1:10" ht="12.75">
      <c r="A798" s="5"/>
      <c r="B798" s="4" t="s">
        <v>310</v>
      </c>
      <c r="C798" s="4"/>
      <c r="D798" s="69"/>
      <c r="E798" s="69">
        <v>11</v>
      </c>
      <c r="F798" s="153">
        <f>SUM(F796-F797)</f>
        <v>-980</v>
      </c>
      <c r="G798" s="153">
        <f>SUM(G796-G797)</f>
        <v>-884</v>
      </c>
      <c r="H798" s="153">
        <f>SUM(H796-H797)</f>
        <v>-1062</v>
      </c>
      <c r="I798" s="153">
        <f>SUM(I796-I797)</f>
        <v>-1088</v>
      </c>
      <c r="J798" s="153">
        <f>SUM(J796-J797)</f>
        <v>-755</v>
      </c>
    </row>
    <row r="799" ht="12.75">
      <c r="J799" s="338"/>
    </row>
    <row r="800" spans="1:10" s="14" customFormat="1" ht="18">
      <c r="A800" s="13" t="s">
        <v>109</v>
      </c>
      <c r="B800" s="13"/>
      <c r="C800" s="18"/>
      <c r="D800" s="310"/>
      <c r="E800" s="310"/>
      <c r="G800" s="44"/>
      <c r="H800" s="217"/>
      <c r="J800" s="147"/>
    </row>
    <row r="801" spans="1:10" ht="12.75" customHeight="1">
      <c r="A801" s="8" t="s">
        <v>54</v>
      </c>
      <c r="B801" s="22"/>
      <c r="C801" s="23"/>
      <c r="D801" s="318"/>
      <c r="E801" s="318"/>
      <c r="J801" s="147"/>
    </row>
    <row r="802" spans="1:10" ht="12.75" customHeight="1">
      <c r="A802" s="20">
        <v>930</v>
      </c>
      <c r="B802" s="436">
        <v>1344300930</v>
      </c>
      <c r="C802" s="24" t="s">
        <v>345</v>
      </c>
      <c r="D802" s="313"/>
      <c r="E802" s="313"/>
      <c r="F802" s="69"/>
      <c r="G802" s="69"/>
      <c r="H802" s="146"/>
      <c r="I802" s="69"/>
      <c r="J802" s="146"/>
    </row>
    <row r="803" spans="1:10" ht="12.75" customHeight="1" outlineLevel="1">
      <c r="A803" s="20">
        <v>930</v>
      </c>
      <c r="B803" s="436">
        <v>1344410930</v>
      </c>
      <c r="C803" s="24" t="s">
        <v>108</v>
      </c>
      <c r="D803" s="313"/>
      <c r="E803" s="313"/>
      <c r="F803" s="146">
        <v>38</v>
      </c>
      <c r="G803" s="231">
        <v>2</v>
      </c>
      <c r="H803" s="177">
        <v>71</v>
      </c>
      <c r="I803" s="146">
        <v>53</v>
      </c>
      <c r="J803" s="146">
        <v>18</v>
      </c>
    </row>
    <row r="804" spans="1:10" ht="12.75" customHeight="1" outlineLevel="1">
      <c r="A804" s="20">
        <v>931</v>
      </c>
      <c r="B804" s="436"/>
      <c r="C804" s="24"/>
      <c r="D804" s="313"/>
      <c r="E804" s="313"/>
      <c r="F804" s="146"/>
      <c r="G804" s="231"/>
      <c r="H804" s="177"/>
      <c r="I804" s="146"/>
      <c r="J804" s="146"/>
    </row>
    <row r="805" spans="1:10" ht="12.75" outlineLevel="1">
      <c r="A805" s="136" t="s">
        <v>13</v>
      </c>
      <c r="B805" s="4"/>
      <c r="C805" s="4"/>
      <c r="D805" s="69"/>
      <c r="E805" s="69"/>
      <c r="F805" s="146"/>
      <c r="G805" s="231"/>
      <c r="H805" s="177"/>
      <c r="I805" s="146"/>
      <c r="J805" s="146"/>
    </row>
    <row r="806" spans="1:10" ht="12.75" outlineLevel="1">
      <c r="A806" s="4">
        <v>840</v>
      </c>
      <c r="B806" s="4">
        <v>1844300840</v>
      </c>
      <c r="C806" s="4" t="s">
        <v>345</v>
      </c>
      <c r="D806" s="69"/>
      <c r="E806" s="69"/>
      <c r="F806" s="146"/>
      <c r="G806" s="231"/>
      <c r="H806" s="177"/>
      <c r="I806" s="146"/>
      <c r="J806" s="146"/>
    </row>
    <row r="807" spans="1:10" ht="12.75" customHeight="1" outlineLevel="1">
      <c r="A807" s="20">
        <v>840</v>
      </c>
      <c r="B807" s="436">
        <v>1844410840</v>
      </c>
      <c r="C807" s="24" t="s">
        <v>108</v>
      </c>
      <c r="D807" s="313"/>
      <c r="E807" s="313"/>
      <c r="F807" s="146">
        <v>50</v>
      </c>
      <c r="G807" s="231">
        <v>2</v>
      </c>
      <c r="H807" s="177">
        <v>104</v>
      </c>
      <c r="I807" s="146">
        <v>70</v>
      </c>
      <c r="J807" s="146">
        <v>23</v>
      </c>
    </row>
    <row r="808" spans="1:10" s="2" customFormat="1" ht="12.75" outlineLevel="1">
      <c r="A808" s="6"/>
      <c r="B808" s="7" t="s">
        <v>201</v>
      </c>
      <c r="C808" s="7"/>
      <c r="D808" s="232"/>
      <c r="E808" s="232"/>
      <c r="F808" s="146"/>
      <c r="G808" s="7"/>
      <c r="H808" s="221"/>
      <c r="I808" s="146"/>
      <c r="J808" s="146"/>
    </row>
    <row r="809" spans="1:10" ht="12.75" outlineLevel="1">
      <c r="A809" s="5"/>
      <c r="B809" s="4" t="s">
        <v>14</v>
      </c>
      <c r="C809" s="4"/>
      <c r="D809" s="69"/>
      <c r="E809" s="69"/>
      <c r="F809" s="250">
        <f>SUM(F802:F804)</f>
        <v>38</v>
      </c>
      <c r="G809" s="250">
        <f>SUM(G802:G804)</f>
        <v>2</v>
      </c>
      <c r="H809" s="250">
        <f>SUM(H802:H804)</f>
        <v>71</v>
      </c>
      <c r="I809" s="250">
        <f>SUM(I802:I804)</f>
        <v>53</v>
      </c>
      <c r="J809" s="250">
        <f>SUM(J802:J804)</f>
        <v>18</v>
      </c>
    </row>
    <row r="810" spans="1:10" ht="12.75" outlineLevel="1">
      <c r="A810" s="5"/>
      <c r="B810" s="4" t="s">
        <v>15</v>
      </c>
      <c r="C810" s="4"/>
      <c r="D810" s="69"/>
      <c r="E810" s="69"/>
      <c r="F810" s="250">
        <f>SUM(F806:F807)</f>
        <v>50</v>
      </c>
      <c r="G810" s="250">
        <f>SUM(G806:G807)</f>
        <v>2</v>
      </c>
      <c r="H810" s="250">
        <f>SUM(H806:H807)</f>
        <v>104</v>
      </c>
      <c r="I810" s="250">
        <f>SUM(I806:I807)</f>
        <v>70</v>
      </c>
      <c r="J810" s="250">
        <f>SUM(J806:J807)</f>
        <v>23</v>
      </c>
    </row>
    <row r="811" spans="1:10" ht="12.75">
      <c r="A811" s="5"/>
      <c r="B811" s="4" t="s">
        <v>310</v>
      </c>
      <c r="C811" s="4"/>
      <c r="D811" s="69"/>
      <c r="E811" s="69"/>
      <c r="F811" s="153">
        <f>SUM(F809-F810)</f>
        <v>-12</v>
      </c>
      <c r="G811" s="153">
        <f>SUM(G809-G810)</f>
        <v>0</v>
      </c>
      <c r="H811" s="153">
        <f>SUM(H809-H810)</f>
        <v>-33</v>
      </c>
      <c r="I811" s="153">
        <f>SUM(I809-I810)</f>
        <v>-17</v>
      </c>
      <c r="J811" s="153">
        <f>SUM(J809-J810)</f>
        <v>-5</v>
      </c>
    </row>
    <row r="812" ht="12.75">
      <c r="J812" s="338"/>
    </row>
    <row r="813" spans="1:10" s="14" customFormat="1" ht="18">
      <c r="A813" s="13" t="s">
        <v>110</v>
      </c>
      <c r="B813" s="13"/>
      <c r="C813" s="18"/>
      <c r="D813" s="310"/>
      <c r="E813" s="310"/>
      <c r="G813" s="44"/>
      <c r="H813" s="217"/>
      <c r="J813" s="147"/>
    </row>
    <row r="814" spans="1:10" ht="12.75" customHeight="1">
      <c r="A814" s="8" t="s">
        <v>54</v>
      </c>
      <c r="B814" s="22"/>
      <c r="C814" s="23"/>
      <c r="D814" s="318"/>
      <c r="E814" s="318"/>
      <c r="J814" s="147"/>
    </row>
    <row r="815" spans="1:10" ht="12.75" customHeight="1">
      <c r="A815" s="138">
        <v>930</v>
      </c>
      <c r="B815" s="20">
        <v>1345100930</v>
      </c>
      <c r="C815" s="24" t="s">
        <v>738</v>
      </c>
      <c r="D815" s="313"/>
      <c r="E815" s="313"/>
      <c r="F815" s="231">
        <v>113</v>
      </c>
      <c r="G815" s="45"/>
      <c r="H815" s="146">
        <v>11</v>
      </c>
      <c r="I815" s="231">
        <v>113</v>
      </c>
      <c r="J815" s="147"/>
    </row>
    <row r="816" spans="1:10" ht="12.75" customHeight="1" outlineLevel="2">
      <c r="A816" s="20">
        <v>930</v>
      </c>
      <c r="B816" s="436">
        <v>1345110930</v>
      </c>
      <c r="C816" s="24" t="s">
        <v>111</v>
      </c>
      <c r="D816" s="313"/>
      <c r="E816" s="313"/>
      <c r="F816" s="231">
        <v>900</v>
      </c>
      <c r="G816" s="231">
        <v>675</v>
      </c>
      <c r="H816" s="177">
        <v>950</v>
      </c>
      <c r="I816" s="231">
        <v>900</v>
      </c>
      <c r="J816" s="146">
        <v>537</v>
      </c>
    </row>
    <row r="817" spans="1:10" ht="12.75" customHeight="1" outlineLevel="2">
      <c r="A817" s="20">
        <v>930</v>
      </c>
      <c r="B817" s="436">
        <v>1345120930</v>
      </c>
      <c r="C817" s="24" t="s">
        <v>112</v>
      </c>
      <c r="D817" s="313"/>
      <c r="E817" s="313"/>
      <c r="F817" s="231">
        <v>150</v>
      </c>
      <c r="G817" s="231">
        <v>225</v>
      </c>
      <c r="H817" s="177">
        <v>120</v>
      </c>
      <c r="I817" s="231">
        <v>150</v>
      </c>
      <c r="J817" s="146">
        <v>196</v>
      </c>
    </row>
    <row r="818" spans="1:10" ht="12.75" customHeight="1" outlineLevel="2">
      <c r="A818" s="20">
        <v>930</v>
      </c>
      <c r="B818" s="436">
        <v>1345130930</v>
      </c>
      <c r="C818" s="24" t="s">
        <v>346</v>
      </c>
      <c r="D818" s="313"/>
      <c r="E818" s="313"/>
      <c r="F818" s="231">
        <v>7</v>
      </c>
      <c r="G818" s="231">
        <v>5</v>
      </c>
      <c r="H818" s="177">
        <v>7</v>
      </c>
      <c r="I818" s="231">
        <v>7</v>
      </c>
      <c r="J818" s="146">
        <v>4</v>
      </c>
    </row>
    <row r="819" spans="1:10" ht="12.75" customHeight="1" outlineLevel="2">
      <c r="A819" s="20">
        <v>930</v>
      </c>
      <c r="B819" s="436">
        <v>1345200930</v>
      </c>
      <c r="C819" s="24" t="s">
        <v>512</v>
      </c>
      <c r="D819" s="313"/>
      <c r="E819" s="313"/>
      <c r="F819" s="231">
        <v>38</v>
      </c>
      <c r="G819" s="231"/>
      <c r="H819" s="177"/>
      <c r="I819" s="231">
        <v>38</v>
      </c>
      <c r="J819" s="146"/>
    </row>
    <row r="820" spans="1:10" ht="12.75" customHeight="1" outlineLevel="2">
      <c r="A820" s="20">
        <v>930</v>
      </c>
      <c r="B820" s="436">
        <v>1345220930</v>
      </c>
      <c r="C820" s="24" t="s">
        <v>372</v>
      </c>
      <c r="D820" s="313"/>
      <c r="E820" s="313"/>
      <c r="F820" s="231"/>
      <c r="G820" s="231">
        <v>600</v>
      </c>
      <c r="H820" s="177">
        <v>288</v>
      </c>
      <c r="I820" s="231">
        <v>250</v>
      </c>
      <c r="J820" s="146">
        <v>438</v>
      </c>
    </row>
    <row r="821" spans="1:10" ht="12.75" customHeight="1" outlineLevel="2">
      <c r="A821" s="20">
        <v>931</v>
      </c>
      <c r="B821" s="436">
        <v>1345220931</v>
      </c>
      <c r="C821" s="24" t="s">
        <v>538</v>
      </c>
      <c r="D821" s="313"/>
      <c r="E821" s="313"/>
      <c r="F821" s="231">
        <v>555</v>
      </c>
      <c r="G821" s="231"/>
      <c r="H821" s="177">
        <v>533</v>
      </c>
      <c r="I821" s="231">
        <v>700</v>
      </c>
      <c r="J821" s="146"/>
    </row>
    <row r="822" spans="1:10" ht="12.75" customHeight="1" outlineLevel="2">
      <c r="A822" s="20">
        <v>930</v>
      </c>
      <c r="B822" s="436">
        <v>1345300930</v>
      </c>
      <c r="C822" s="24" t="s">
        <v>373</v>
      </c>
      <c r="D822" s="313"/>
      <c r="E822" s="313"/>
      <c r="F822" s="231">
        <v>2</v>
      </c>
      <c r="G822" s="231"/>
      <c r="H822" s="177"/>
      <c r="I822" s="231">
        <v>2</v>
      </c>
      <c r="J822" s="146"/>
    </row>
    <row r="823" spans="1:10" ht="12.75" customHeight="1" outlineLevel="2">
      <c r="A823" s="20">
        <v>930</v>
      </c>
      <c r="B823" s="436">
        <v>1345310930</v>
      </c>
      <c r="C823" s="24" t="s">
        <v>388</v>
      </c>
      <c r="D823" s="313"/>
      <c r="E823" s="313"/>
      <c r="F823" s="231"/>
      <c r="G823" s="231"/>
      <c r="H823" s="177">
        <v>25</v>
      </c>
      <c r="I823" s="231">
        <v>31</v>
      </c>
      <c r="J823" s="146"/>
    </row>
    <row r="824" spans="1:10" ht="12.75" customHeight="1" outlineLevel="2">
      <c r="A824" s="20">
        <v>930</v>
      </c>
      <c r="B824" s="436">
        <v>1345330930</v>
      </c>
      <c r="C824" s="24" t="s">
        <v>872</v>
      </c>
      <c r="D824" s="313"/>
      <c r="E824" s="313"/>
      <c r="F824" s="231"/>
      <c r="G824" s="231"/>
      <c r="H824" s="177">
        <v>4</v>
      </c>
      <c r="I824" s="231">
        <v>10</v>
      </c>
      <c r="J824" s="146"/>
    </row>
    <row r="825" spans="1:10" ht="12.75" customHeight="1" outlineLevel="2">
      <c r="A825" s="20">
        <v>930</v>
      </c>
      <c r="B825" s="436">
        <v>1345340930</v>
      </c>
      <c r="C825" s="24" t="s">
        <v>873</v>
      </c>
      <c r="D825" s="313"/>
      <c r="E825" s="313"/>
      <c r="F825" s="231"/>
      <c r="G825" s="231"/>
      <c r="H825" s="177">
        <v>143</v>
      </c>
      <c r="I825" s="231">
        <v>150</v>
      </c>
      <c r="J825" s="146"/>
    </row>
    <row r="826" spans="1:10" ht="12.75" outlineLevel="2">
      <c r="A826" s="136" t="s">
        <v>13</v>
      </c>
      <c r="B826" s="4"/>
      <c r="C826" s="4"/>
      <c r="D826" s="69"/>
      <c r="E826" s="69"/>
      <c r="F826" s="231"/>
      <c r="G826" s="231"/>
      <c r="H826" s="177"/>
      <c r="I826" s="231"/>
      <c r="J826" s="146"/>
    </row>
    <row r="827" spans="1:10" ht="12.75" outlineLevel="2">
      <c r="A827" s="136">
        <v>840</v>
      </c>
      <c r="B827" s="4">
        <v>1845100840</v>
      </c>
      <c r="C827" s="4" t="s">
        <v>738</v>
      </c>
      <c r="D827" s="69"/>
      <c r="E827" s="69"/>
      <c r="F827" s="231">
        <v>150</v>
      </c>
      <c r="G827" s="231"/>
      <c r="H827" s="177">
        <v>15</v>
      </c>
      <c r="I827" s="231">
        <v>150</v>
      </c>
      <c r="J827" s="146"/>
    </row>
    <row r="828" spans="1:10" ht="12.75" customHeight="1" outlineLevel="3">
      <c r="A828" s="20">
        <v>840</v>
      </c>
      <c r="B828" s="436">
        <v>1845110840</v>
      </c>
      <c r="C828" s="24" t="s">
        <v>111</v>
      </c>
      <c r="D828" s="313"/>
      <c r="E828" s="313"/>
      <c r="F828" s="231">
        <v>1200</v>
      </c>
      <c r="G828" s="231">
        <v>900</v>
      </c>
      <c r="H828" s="177">
        <v>1268</v>
      </c>
      <c r="I828" s="231">
        <v>1200</v>
      </c>
      <c r="J828" s="146">
        <v>716</v>
      </c>
    </row>
    <row r="829" spans="1:10" ht="12.75" customHeight="1" outlineLevel="3">
      <c r="A829" s="20">
        <v>840</v>
      </c>
      <c r="B829" s="436">
        <v>1845120840</v>
      </c>
      <c r="C829" s="24" t="s">
        <v>112</v>
      </c>
      <c r="D829" s="313"/>
      <c r="E829" s="313"/>
      <c r="F829" s="231">
        <v>200</v>
      </c>
      <c r="G829" s="231">
        <v>300</v>
      </c>
      <c r="H829" s="177">
        <v>160</v>
      </c>
      <c r="I829" s="231">
        <v>200</v>
      </c>
      <c r="J829" s="146">
        <v>262</v>
      </c>
    </row>
    <row r="830" spans="1:10" ht="12.75" customHeight="1" outlineLevel="3">
      <c r="A830" s="20">
        <v>840</v>
      </c>
      <c r="B830" s="436">
        <v>1845130840</v>
      </c>
      <c r="C830" s="24" t="s">
        <v>346</v>
      </c>
      <c r="D830" s="313"/>
      <c r="E830" s="313"/>
      <c r="F830" s="231">
        <v>10</v>
      </c>
      <c r="G830" s="231">
        <v>7</v>
      </c>
      <c r="H830" s="177">
        <v>10</v>
      </c>
      <c r="I830" s="231">
        <v>10</v>
      </c>
      <c r="J830" s="146">
        <v>5</v>
      </c>
    </row>
    <row r="831" spans="1:10" ht="12.75" customHeight="1" outlineLevel="3">
      <c r="A831" s="20">
        <v>840</v>
      </c>
      <c r="B831" s="436">
        <v>1845200840</v>
      </c>
      <c r="C831" s="24" t="s">
        <v>512</v>
      </c>
      <c r="D831" s="313"/>
      <c r="E831" s="313"/>
      <c r="F831" s="231">
        <v>50</v>
      </c>
      <c r="G831" s="231"/>
      <c r="H831" s="177"/>
      <c r="I831" s="231">
        <v>50</v>
      </c>
      <c r="J831" s="146"/>
    </row>
    <row r="832" spans="1:10" ht="12.75" customHeight="1" outlineLevel="3">
      <c r="A832" s="20">
        <v>840</v>
      </c>
      <c r="B832" s="436">
        <v>1845220840</v>
      </c>
      <c r="C832" s="24" t="s">
        <v>372</v>
      </c>
      <c r="D832" s="313"/>
      <c r="E832" s="313"/>
      <c r="F832" s="231">
        <v>0</v>
      </c>
      <c r="G832" s="231"/>
      <c r="H832" s="177">
        <v>331</v>
      </c>
      <c r="I832" s="231">
        <v>330</v>
      </c>
      <c r="J832" s="146">
        <v>583</v>
      </c>
    </row>
    <row r="833" spans="1:10" ht="12.75" customHeight="1" outlineLevel="3">
      <c r="A833" s="20">
        <v>841</v>
      </c>
      <c r="B833" s="436">
        <v>1845220841</v>
      </c>
      <c r="C833" s="24" t="s">
        <v>372</v>
      </c>
      <c r="D833" s="313"/>
      <c r="E833" s="313"/>
      <c r="F833" s="231">
        <v>555</v>
      </c>
      <c r="G833" s="231">
        <v>600</v>
      </c>
      <c r="H833" s="177">
        <v>617</v>
      </c>
      <c r="I833" s="231">
        <v>700</v>
      </c>
      <c r="J833" s="146">
        <v>27</v>
      </c>
    </row>
    <row r="834" spans="1:10" ht="12.75" customHeight="1" outlineLevel="3">
      <c r="A834" s="20">
        <v>842</v>
      </c>
      <c r="B834" s="436">
        <v>1845220842</v>
      </c>
      <c r="C834" s="24" t="s">
        <v>538</v>
      </c>
      <c r="D834" s="313"/>
      <c r="E834" s="313"/>
      <c r="F834" s="231">
        <v>185</v>
      </c>
      <c r="G834" s="231"/>
      <c r="H834" s="177">
        <v>164</v>
      </c>
      <c r="I834" s="231">
        <v>185</v>
      </c>
      <c r="J834" s="146"/>
    </row>
    <row r="835" spans="1:10" ht="12.75" customHeight="1" outlineLevel="3">
      <c r="A835" s="20">
        <v>840</v>
      </c>
      <c r="B835" s="436">
        <v>1845300840</v>
      </c>
      <c r="C835" s="24" t="s">
        <v>373</v>
      </c>
      <c r="D835" s="313"/>
      <c r="E835" s="313"/>
      <c r="F835" s="231">
        <v>3</v>
      </c>
      <c r="G835" s="231"/>
      <c r="H835" s="177"/>
      <c r="I835" s="231">
        <v>3</v>
      </c>
      <c r="J835" s="146"/>
    </row>
    <row r="836" spans="1:10" ht="12.75" customHeight="1" outlineLevel="3">
      <c r="A836" s="20">
        <v>840</v>
      </c>
      <c r="B836" s="436">
        <v>1845310840</v>
      </c>
      <c r="C836" s="24" t="s">
        <v>874</v>
      </c>
      <c r="D836" s="313"/>
      <c r="E836" s="313"/>
      <c r="F836" s="231"/>
      <c r="G836" s="231"/>
      <c r="H836" s="177">
        <v>39</v>
      </c>
      <c r="I836" s="231">
        <v>41</v>
      </c>
      <c r="J836" s="146"/>
    </row>
    <row r="837" spans="1:10" ht="12.75" customHeight="1" outlineLevel="3">
      <c r="A837" s="20">
        <v>841</v>
      </c>
      <c r="B837" s="436">
        <v>1845330841</v>
      </c>
      <c r="C837" s="24" t="s">
        <v>875</v>
      </c>
      <c r="D837" s="313"/>
      <c r="E837" s="313"/>
      <c r="F837" s="231"/>
      <c r="G837" s="231"/>
      <c r="H837" s="177">
        <v>4</v>
      </c>
      <c r="I837" s="231">
        <v>10</v>
      </c>
      <c r="J837" s="146"/>
    </row>
    <row r="838" spans="1:10" ht="12.75" customHeight="1" outlineLevel="3">
      <c r="A838" s="20">
        <v>840</v>
      </c>
      <c r="B838" s="436">
        <v>1845340840</v>
      </c>
      <c r="C838" s="24" t="s">
        <v>876</v>
      </c>
      <c r="D838" s="313"/>
      <c r="E838" s="313"/>
      <c r="F838" s="231"/>
      <c r="G838" s="231"/>
      <c r="H838" s="177">
        <v>191</v>
      </c>
      <c r="I838" s="231">
        <v>200</v>
      </c>
      <c r="J838" s="146"/>
    </row>
    <row r="839" spans="1:10" s="2" customFormat="1" ht="12.75" outlineLevel="3">
      <c r="A839" s="6"/>
      <c r="B839" s="7" t="s">
        <v>202</v>
      </c>
      <c r="C839" s="7"/>
      <c r="D839" s="232"/>
      <c r="E839" s="232"/>
      <c r="F839" s="7"/>
      <c r="G839" s="7"/>
      <c r="H839" s="221"/>
      <c r="I839" s="7"/>
      <c r="J839" s="146"/>
    </row>
    <row r="840" spans="1:10" ht="12.75" outlineLevel="2">
      <c r="A840" s="5"/>
      <c r="B840" s="4" t="s">
        <v>14</v>
      </c>
      <c r="C840" s="4"/>
      <c r="D840" s="69"/>
      <c r="E840" s="69"/>
      <c r="F840" s="250">
        <f>SUM(F815:F825)</f>
        <v>1765</v>
      </c>
      <c r="G840" s="250">
        <f>SUM(G816:G823)</f>
        <v>1505</v>
      </c>
      <c r="H840" s="250">
        <f>SUM(H815:H825)</f>
        <v>2081</v>
      </c>
      <c r="I840" s="250">
        <f>SUM(I815:I825)</f>
        <v>2351</v>
      </c>
      <c r="J840" s="250">
        <f>SUM(J816:J823)</f>
        <v>1175</v>
      </c>
    </row>
    <row r="841" spans="1:10" ht="12.75" outlineLevel="1">
      <c r="A841" s="5"/>
      <c r="B841" s="4" t="s">
        <v>15</v>
      </c>
      <c r="C841" s="4"/>
      <c r="D841" s="69"/>
      <c r="E841" s="69"/>
      <c r="F841" s="250">
        <f>SUM(F827:F838)</f>
        <v>2353</v>
      </c>
      <c r="G841" s="250">
        <f>SUM(G828:G836)</f>
        <v>1807</v>
      </c>
      <c r="H841" s="250">
        <f>SUM(H827:H838)</f>
        <v>2799</v>
      </c>
      <c r="I841" s="250">
        <f>SUM(I827:I838)</f>
        <v>3079</v>
      </c>
      <c r="J841" s="250">
        <f>SUM(J828:J836)</f>
        <v>1593</v>
      </c>
    </row>
    <row r="842" spans="1:10" ht="12.75">
      <c r="A842" s="5"/>
      <c r="B842" s="4"/>
      <c r="C842" s="4"/>
      <c r="D842" s="69"/>
      <c r="E842" s="69"/>
      <c r="F842" s="153">
        <f>SUM(F840-F841)</f>
        <v>-588</v>
      </c>
      <c r="G842" s="153">
        <f>SUM(G840-G841)</f>
        <v>-302</v>
      </c>
      <c r="H842" s="153">
        <f>SUM(H840-H841)</f>
        <v>-718</v>
      </c>
      <c r="I842" s="153">
        <f>SUM(I840-I841)</f>
        <v>-728</v>
      </c>
      <c r="J842" s="153">
        <f>SUM(J840-J841)</f>
        <v>-418</v>
      </c>
    </row>
    <row r="843" spans="6:10" ht="12.75">
      <c r="F843" s="68"/>
      <c r="I843" s="68"/>
      <c r="J843" s="338"/>
    </row>
    <row r="844" spans="1:10" ht="27.75">
      <c r="A844" s="523" t="s">
        <v>26</v>
      </c>
      <c r="B844" s="523"/>
      <c r="C844" s="523"/>
      <c r="D844" s="523"/>
      <c r="E844" s="523"/>
      <c r="F844" s="523"/>
      <c r="G844" s="523"/>
      <c r="H844" s="523"/>
      <c r="I844" s="523"/>
      <c r="J844" s="1"/>
    </row>
    <row r="845" spans="1:10" ht="27.75">
      <c r="A845" s="521" t="s">
        <v>822</v>
      </c>
      <c r="B845" s="521"/>
      <c r="C845" s="521"/>
      <c r="D845" s="521"/>
      <c r="E845" s="521"/>
      <c r="F845" s="521"/>
      <c r="G845" s="521"/>
      <c r="H845" s="521"/>
      <c r="I845" s="521"/>
      <c r="J845" s="1"/>
    </row>
    <row r="846" spans="1:10" ht="20.25">
      <c r="A846" s="522" t="s">
        <v>71</v>
      </c>
      <c r="B846" s="522"/>
      <c r="C846" s="522"/>
      <c r="D846" s="522"/>
      <c r="E846" s="522"/>
      <c r="F846" s="522"/>
      <c r="G846" s="522"/>
      <c r="H846" s="522"/>
      <c r="I846" s="522"/>
      <c r="J846" s="147"/>
    </row>
    <row r="847" spans="1:10" ht="20.25">
      <c r="A847" s="522" t="s">
        <v>144</v>
      </c>
      <c r="B847" s="522"/>
      <c r="C847" s="522"/>
      <c r="D847" s="522"/>
      <c r="E847" s="522"/>
      <c r="F847" s="522"/>
      <c r="G847" s="522"/>
      <c r="H847" s="522"/>
      <c r="I847" s="522"/>
      <c r="J847" s="147"/>
    </row>
    <row r="848" spans="1:10" ht="20.25">
      <c r="A848" s="530" t="s">
        <v>306</v>
      </c>
      <c r="B848" s="530"/>
      <c r="C848" s="530"/>
      <c r="D848" s="530"/>
      <c r="E848" s="530"/>
      <c r="F848" s="530"/>
      <c r="G848" s="530"/>
      <c r="H848" s="530"/>
      <c r="I848" s="530"/>
      <c r="J848" s="147"/>
    </row>
    <row r="849" spans="1:10" s="37" customFormat="1" ht="13.5" thickBot="1">
      <c r="A849" s="42">
        <v>1</v>
      </c>
      <c r="B849" s="43">
        <v>2</v>
      </c>
      <c r="C849" s="43">
        <v>3</v>
      </c>
      <c r="D849" s="525" t="s">
        <v>392</v>
      </c>
      <c r="E849" s="532"/>
      <c r="F849" s="363" t="s">
        <v>416</v>
      </c>
      <c r="G849" s="230" t="s">
        <v>325</v>
      </c>
      <c r="H849" s="230">
        <v>5</v>
      </c>
      <c r="I849" s="363" t="s">
        <v>416</v>
      </c>
      <c r="J849" s="240" t="s">
        <v>416</v>
      </c>
    </row>
    <row r="850" spans="1:10" s="37" customFormat="1" ht="13.5" customHeight="1" thickTop="1">
      <c r="A850" s="35" t="s">
        <v>0</v>
      </c>
      <c r="B850" s="36"/>
      <c r="C850" s="36"/>
      <c r="D850" s="527" t="s">
        <v>297</v>
      </c>
      <c r="E850" s="533"/>
      <c r="F850" s="243"/>
      <c r="G850" s="242" t="s">
        <v>305</v>
      </c>
      <c r="H850" s="535" t="s">
        <v>814</v>
      </c>
      <c r="I850" s="243" t="s">
        <v>309</v>
      </c>
      <c r="J850" s="362" t="s">
        <v>309</v>
      </c>
    </row>
    <row r="851" spans="1:10" s="37" customFormat="1" ht="13.5" thickBot="1">
      <c r="A851" s="38" t="s">
        <v>1</v>
      </c>
      <c r="B851" s="39" t="s">
        <v>51</v>
      </c>
      <c r="C851" s="39" t="s">
        <v>2</v>
      </c>
      <c r="D851" s="529"/>
      <c r="E851" s="534"/>
      <c r="F851" s="365" t="s">
        <v>376</v>
      </c>
      <c r="G851" s="242"/>
      <c r="H851" s="536"/>
      <c r="I851" s="365" t="s">
        <v>376</v>
      </c>
      <c r="J851" s="368" t="s">
        <v>376</v>
      </c>
    </row>
    <row r="852" spans="1:10" s="37" customFormat="1" ht="26.25" thickBot="1">
      <c r="A852" s="40"/>
      <c r="B852" s="41"/>
      <c r="C852" s="41"/>
      <c r="D852" s="41" t="s">
        <v>771</v>
      </c>
      <c r="E852" s="379" t="s">
        <v>813</v>
      </c>
      <c r="F852" s="379" t="s">
        <v>771</v>
      </c>
      <c r="G852" s="245" t="s">
        <v>429</v>
      </c>
      <c r="H852" s="537"/>
      <c r="I852" s="379" t="s">
        <v>813</v>
      </c>
      <c r="J852" s="370" t="s">
        <v>417</v>
      </c>
    </row>
    <row r="853" spans="1:10" s="14" customFormat="1" ht="18.75" thickTop="1">
      <c r="A853" s="13" t="s">
        <v>113</v>
      </c>
      <c r="B853" s="13"/>
      <c r="C853" s="18"/>
      <c r="D853" s="310"/>
      <c r="E853" s="310"/>
      <c r="G853" s="44"/>
      <c r="H853" s="217"/>
      <c r="J853" s="357"/>
    </row>
    <row r="854" spans="1:10" ht="12.75" customHeight="1">
      <c r="A854" s="8" t="s">
        <v>54</v>
      </c>
      <c r="B854" s="22"/>
      <c r="C854" s="23"/>
      <c r="D854" s="318"/>
      <c r="E854" s="318"/>
      <c r="J854" s="147"/>
    </row>
    <row r="855" spans="1:10" ht="12.75" customHeight="1">
      <c r="A855" s="8">
        <v>930</v>
      </c>
      <c r="B855" s="20">
        <v>1346320930</v>
      </c>
      <c r="C855" s="24"/>
      <c r="D855" s="313"/>
      <c r="E855" s="313"/>
      <c r="F855" s="4"/>
      <c r="G855" s="45"/>
      <c r="H855" s="146">
        <v>7</v>
      </c>
      <c r="I855" s="4">
        <v>7</v>
      </c>
      <c r="J855" s="147"/>
    </row>
    <row r="856" spans="1:10" ht="12.75" customHeight="1" outlineLevel="2">
      <c r="A856" s="20">
        <v>930</v>
      </c>
      <c r="B856" s="436">
        <v>346530</v>
      </c>
      <c r="C856" s="24" t="s">
        <v>369</v>
      </c>
      <c r="D856" s="313"/>
      <c r="E856" s="313"/>
      <c r="F856" s="231">
        <v>83</v>
      </c>
      <c r="G856" s="231">
        <v>69</v>
      </c>
      <c r="H856" s="177"/>
      <c r="I856" s="231"/>
      <c r="J856" s="146">
        <v>230</v>
      </c>
    </row>
    <row r="857" spans="1:10" ht="12.75" customHeight="1" outlineLevel="2">
      <c r="A857" s="20">
        <v>930</v>
      </c>
      <c r="B857" s="436">
        <v>346610</v>
      </c>
      <c r="C857" s="24" t="s">
        <v>114</v>
      </c>
      <c r="D857" s="313"/>
      <c r="E857" s="313"/>
      <c r="F857" s="231">
        <v>37</v>
      </c>
      <c r="G857" s="231">
        <v>37</v>
      </c>
      <c r="H857" s="177">
        <v>53</v>
      </c>
      <c r="I857" s="231">
        <v>68</v>
      </c>
      <c r="J857" s="146">
        <v>27</v>
      </c>
    </row>
    <row r="858" spans="1:10" ht="12.75" customHeight="1" outlineLevel="2">
      <c r="A858" s="20">
        <v>930</v>
      </c>
      <c r="B858" s="436">
        <v>346620</v>
      </c>
      <c r="C858" s="24" t="s">
        <v>115</v>
      </c>
      <c r="D858" s="313"/>
      <c r="E858" s="313"/>
      <c r="F858" s="231">
        <v>55</v>
      </c>
      <c r="G858" s="231"/>
      <c r="H858" s="177">
        <v>36</v>
      </c>
      <c r="I858" s="231">
        <v>68</v>
      </c>
      <c r="J858" s="146"/>
    </row>
    <row r="859" spans="1:10" ht="12.75" customHeight="1" outlineLevel="2">
      <c r="A859" s="20">
        <v>930</v>
      </c>
      <c r="B859" s="436">
        <v>346630</v>
      </c>
      <c r="C859" s="24" t="s">
        <v>469</v>
      </c>
      <c r="D859" s="313"/>
      <c r="E859" s="313"/>
      <c r="F859" s="231">
        <v>15</v>
      </c>
      <c r="G859" s="231"/>
      <c r="H859" s="177">
        <v>8</v>
      </c>
      <c r="I859" s="231">
        <v>14</v>
      </c>
      <c r="J859" s="146"/>
    </row>
    <row r="860" spans="1:10" ht="12.75" customHeight="1" outlineLevel="2">
      <c r="A860" s="20">
        <v>930</v>
      </c>
      <c r="B860" s="436">
        <v>1346640930</v>
      </c>
      <c r="C860" s="24" t="s">
        <v>878</v>
      </c>
      <c r="D860" s="313"/>
      <c r="E860" s="313"/>
      <c r="F860" s="231"/>
      <c r="G860" s="231"/>
      <c r="H860" s="177">
        <v>9</v>
      </c>
      <c r="I860" s="231">
        <v>7</v>
      </c>
      <c r="J860" s="146"/>
    </row>
    <row r="861" spans="1:10" ht="12.75" customHeight="1" outlineLevel="2">
      <c r="A861" s="20">
        <v>930</v>
      </c>
      <c r="B861" s="436">
        <v>346700</v>
      </c>
      <c r="C861" s="24" t="s">
        <v>420</v>
      </c>
      <c r="D861" s="313"/>
      <c r="E861" s="313"/>
      <c r="F861" s="231">
        <v>8</v>
      </c>
      <c r="G861" s="231">
        <v>7</v>
      </c>
      <c r="H861" s="177"/>
      <c r="I861" s="231">
        <v>6</v>
      </c>
      <c r="J861" s="146">
        <v>4</v>
      </c>
    </row>
    <row r="862" spans="1:10" ht="12.75" customHeight="1" outlineLevel="2">
      <c r="A862" s="20">
        <v>930</v>
      </c>
      <c r="B862" s="436">
        <v>346710</v>
      </c>
      <c r="C862" s="24" t="s">
        <v>466</v>
      </c>
      <c r="D862" s="313"/>
      <c r="E862" s="313"/>
      <c r="F862" s="231">
        <v>15</v>
      </c>
      <c r="G862" s="231">
        <v>12</v>
      </c>
      <c r="H862" s="177">
        <v>15</v>
      </c>
      <c r="I862" s="231">
        <v>15</v>
      </c>
      <c r="J862" s="146">
        <v>12</v>
      </c>
    </row>
    <row r="863" spans="1:10" ht="12.75" customHeight="1" outlineLevel="2">
      <c r="A863" s="20">
        <v>930</v>
      </c>
      <c r="B863" s="436">
        <v>346720</v>
      </c>
      <c r="C863" s="24" t="s">
        <v>311</v>
      </c>
      <c r="D863" s="313"/>
      <c r="E863" s="313"/>
      <c r="F863" s="231">
        <v>825</v>
      </c>
      <c r="G863" s="231">
        <v>462</v>
      </c>
      <c r="H863" s="177">
        <v>667</v>
      </c>
      <c r="I863" s="231">
        <v>825</v>
      </c>
      <c r="J863" s="146">
        <v>693</v>
      </c>
    </row>
    <row r="864" spans="1:10" ht="12.75" customHeight="1" outlineLevel="2">
      <c r="A864" s="20">
        <v>930</v>
      </c>
      <c r="B864" s="436">
        <v>346730</v>
      </c>
      <c r="C864" s="24" t="s">
        <v>374</v>
      </c>
      <c r="D864" s="313"/>
      <c r="E864" s="313"/>
      <c r="F864" s="231">
        <v>640</v>
      </c>
      <c r="G864" s="231">
        <v>170</v>
      </c>
      <c r="H864" s="177">
        <v>443</v>
      </c>
      <c r="I864" s="231">
        <v>640</v>
      </c>
      <c r="J864" s="146">
        <v>180</v>
      </c>
    </row>
    <row r="865" spans="1:10" ht="12.75" customHeight="1" outlineLevel="2">
      <c r="A865" s="20">
        <v>930</v>
      </c>
      <c r="B865" s="436">
        <v>346740</v>
      </c>
      <c r="C865" s="24" t="s">
        <v>375</v>
      </c>
      <c r="D865" s="313"/>
      <c r="E865" s="313"/>
      <c r="F865" s="231">
        <v>165</v>
      </c>
      <c r="G865" s="231">
        <v>49</v>
      </c>
      <c r="H865" s="177">
        <v>96</v>
      </c>
      <c r="I865" s="231">
        <v>113</v>
      </c>
      <c r="J865" s="146">
        <v>60</v>
      </c>
    </row>
    <row r="866" spans="1:10" ht="12.75" customHeight="1" outlineLevel="2">
      <c r="A866" s="20">
        <v>930</v>
      </c>
      <c r="B866" s="436">
        <v>346760</v>
      </c>
      <c r="C866" s="24" t="s">
        <v>467</v>
      </c>
      <c r="D866" s="313"/>
      <c r="E866" s="313"/>
      <c r="F866" s="231">
        <v>13</v>
      </c>
      <c r="G866" s="4">
        <v>13</v>
      </c>
      <c r="H866" s="177"/>
      <c r="I866" s="231">
        <v>13</v>
      </c>
      <c r="J866" s="146">
        <v>15</v>
      </c>
    </row>
    <row r="867" spans="1:10" ht="12.75" customHeight="1" outlineLevel="2">
      <c r="A867" s="20">
        <v>930</v>
      </c>
      <c r="B867" s="436">
        <v>346790</v>
      </c>
      <c r="C867" s="24" t="s">
        <v>518</v>
      </c>
      <c r="D867" s="313"/>
      <c r="E867" s="313"/>
      <c r="F867" s="4"/>
      <c r="G867" s="4"/>
      <c r="H867" s="177"/>
      <c r="I867" s="4"/>
      <c r="J867" s="146"/>
    </row>
    <row r="868" spans="1:10" ht="12.75" customHeight="1" outlineLevel="2">
      <c r="A868" s="20">
        <v>930</v>
      </c>
      <c r="B868" s="436">
        <v>346800</v>
      </c>
      <c r="C868" s="24" t="s">
        <v>468</v>
      </c>
      <c r="D868" s="313"/>
      <c r="E868" s="313"/>
      <c r="F868" s="231">
        <v>5</v>
      </c>
      <c r="G868" s="4">
        <v>15</v>
      </c>
      <c r="H868" s="177"/>
      <c r="I868" s="231">
        <v>5</v>
      </c>
      <c r="J868" s="146"/>
    </row>
    <row r="869" spans="1:10" ht="12.75" customHeight="1" outlineLevel="2">
      <c r="A869" s="20">
        <v>930</v>
      </c>
      <c r="B869" s="436">
        <v>346810</v>
      </c>
      <c r="C869" s="24" t="s">
        <v>535</v>
      </c>
      <c r="D869" s="313"/>
      <c r="E869" s="313"/>
      <c r="F869" s="231">
        <v>4</v>
      </c>
      <c r="G869" s="4"/>
      <c r="H869" s="177"/>
      <c r="I869" s="231">
        <v>5</v>
      </c>
      <c r="J869" s="146"/>
    </row>
    <row r="870" spans="1:10" ht="12.75" customHeight="1" outlineLevel="2">
      <c r="A870" s="20">
        <v>930</v>
      </c>
      <c r="B870" s="436">
        <v>1346820930</v>
      </c>
      <c r="C870" s="24" t="s">
        <v>725</v>
      </c>
      <c r="D870" s="313"/>
      <c r="E870" s="313"/>
      <c r="F870" s="231">
        <v>1</v>
      </c>
      <c r="G870" s="4"/>
      <c r="H870" s="177"/>
      <c r="I870" s="231">
        <v>1</v>
      </c>
      <c r="J870" s="146"/>
    </row>
    <row r="871" spans="1:10" ht="12.75" customHeight="1" outlineLevel="2">
      <c r="A871" s="20">
        <v>930</v>
      </c>
      <c r="B871" s="436">
        <v>346830</v>
      </c>
      <c r="C871" s="24" t="s">
        <v>716</v>
      </c>
      <c r="D871" s="313"/>
      <c r="E871" s="313"/>
      <c r="F871" s="231">
        <v>15</v>
      </c>
      <c r="G871" s="4"/>
      <c r="H871" s="177">
        <v>7</v>
      </c>
      <c r="I871" s="231">
        <v>15</v>
      </c>
      <c r="J871" s="146"/>
    </row>
    <row r="872" spans="1:10" ht="12.75" customHeight="1" outlineLevel="2">
      <c r="A872" s="1">
        <v>930</v>
      </c>
      <c r="B872" s="1">
        <v>346840</v>
      </c>
      <c r="C872" s="1" t="s">
        <v>760</v>
      </c>
      <c r="D872" s="1"/>
      <c r="E872" s="1"/>
      <c r="F872" s="231">
        <v>2</v>
      </c>
      <c r="G872" s="1"/>
      <c r="H872" s="1"/>
      <c r="I872" s="231">
        <v>2</v>
      </c>
      <c r="J872" s="146"/>
    </row>
    <row r="873" spans="1:10" ht="12.75" outlineLevel="2">
      <c r="A873" s="136" t="s">
        <v>13</v>
      </c>
      <c r="B873" s="4"/>
      <c r="C873" s="4"/>
      <c r="D873" s="69"/>
      <c r="E873" s="69"/>
      <c r="F873" s="4"/>
      <c r="G873" s="4"/>
      <c r="H873" s="177"/>
      <c r="I873" s="4"/>
      <c r="J873" s="146"/>
    </row>
    <row r="874" spans="1:10" ht="12.75" outlineLevel="2">
      <c r="A874" s="136">
        <v>840</v>
      </c>
      <c r="B874" s="4">
        <v>1846320840</v>
      </c>
      <c r="C874" s="4" t="s">
        <v>877</v>
      </c>
      <c r="D874" s="69"/>
      <c r="E874" s="69"/>
      <c r="F874" s="4"/>
      <c r="G874" s="4"/>
      <c r="H874" s="177">
        <v>6</v>
      </c>
      <c r="I874" s="4">
        <v>9</v>
      </c>
      <c r="J874" s="146"/>
    </row>
    <row r="875" spans="1:10" ht="12.75" customHeight="1" outlineLevel="3">
      <c r="A875" s="20">
        <v>840</v>
      </c>
      <c r="B875" s="436">
        <v>846530</v>
      </c>
      <c r="C875" s="24" t="s">
        <v>369</v>
      </c>
      <c r="D875" s="313"/>
      <c r="E875" s="313"/>
      <c r="F875" s="231">
        <v>110</v>
      </c>
      <c r="G875" s="231">
        <v>92</v>
      </c>
      <c r="H875" s="177">
        <v>5</v>
      </c>
      <c r="I875" s="231"/>
      <c r="J875" s="146">
        <v>307</v>
      </c>
    </row>
    <row r="876" spans="1:10" ht="12.75" customHeight="1" outlineLevel="3">
      <c r="A876" s="20">
        <v>840</v>
      </c>
      <c r="B876" s="436">
        <v>846610</v>
      </c>
      <c r="C876" s="24" t="s">
        <v>114</v>
      </c>
      <c r="D876" s="313"/>
      <c r="E876" s="313"/>
      <c r="F876" s="231">
        <v>50</v>
      </c>
      <c r="G876" s="231">
        <v>50</v>
      </c>
      <c r="H876" s="177">
        <v>65</v>
      </c>
      <c r="I876" s="231">
        <v>90</v>
      </c>
      <c r="J876" s="146">
        <v>36</v>
      </c>
    </row>
    <row r="877" spans="1:10" ht="12.75" customHeight="1" outlineLevel="3">
      <c r="A877" s="20">
        <v>840</v>
      </c>
      <c r="B877" s="436">
        <v>846620</v>
      </c>
      <c r="C877" s="24" t="s">
        <v>115</v>
      </c>
      <c r="D877" s="313"/>
      <c r="E877" s="313"/>
      <c r="F877" s="231">
        <v>75</v>
      </c>
      <c r="G877" s="231"/>
      <c r="H877" s="177">
        <v>12</v>
      </c>
      <c r="I877" s="231">
        <v>91</v>
      </c>
      <c r="J877" s="146"/>
    </row>
    <row r="878" spans="1:10" ht="12.75" customHeight="1" outlineLevel="3">
      <c r="A878" s="20">
        <v>840</v>
      </c>
      <c r="B878" s="436">
        <v>1846630840</v>
      </c>
      <c r="C878" s="24" t="s">
        <v>469</v>
      </c>
      <c r="D878" s="313"/>
      <c r="E878" s="313"/>
      <c r="F878" s="231">
        <v>20</v>
      </c>
      <c r="G878" s="231"/>
      <c r="H878" s="177">
        <v>10</v>
      </c>
      <c r="I878" s="231">
        <v>19</v>
      </c>
      <c r="J878" s="146"/>
    </row>
    <row r="879" spans="1:10" ht="12.75" customHeight="1" outlineLevel="3">
      <c r="A879" s="20">
        <v>840</v>
      </c>
      <c r="B879" s="436">
        <v>1846640840</v>
      </c>
      <c r="C879" s="24" t="s">
        <v>878</v>
      </c>
      <c r="D879" s="313"/>
      <c r="E879" s="313"/>
      <c r="F879" s="231"/>
      <c r="G879" s="231"/>
      <c r="H879" s="177">
        <v>13</v>
      </c>
      <c r="I879" s="231">
        <v>9</v>
      </c>
      <c r="J879" s="146"/>
    </row>
    <row r="880" spans="1:10" ht="12.75" customHeight="1" outlineLevel="3">
      <c r="A880" s="20">
        <v>840</v>
      </c>
      <c r="B880" s="436">
        <v>846700</v>
      </c>
      <c r="C880" s="24" t="s">
        <v>420</v>
      </c>
      <c r="D880" s="313"/>
      <c r="E880" s="313"/>
      <c r="F880" s="231">
        <v>10</v>
      </c>
      <c r="G880" s="231">
        <v>9</v>
      </c>
      <c r="H880" s="177"/>
      <c r="I880" s="231">
        <v>9</v>
      </c>
      <c r="J880" s="146">
        <v>5</v>
      </c>
    </row>
    <row r="881" spans="1:10" ht="12.75" customHeight="1" outlineLevel="3">
      <c r="A881" s="20">
        <v>840</v>
      </c>
      <c r="B881" s="436">
        <v>846710</v>
      </c>
      <c r="C881" s="24" t="s">
        <v>466</v>
      </c>
      <c r="D881" s="313"/>
      <c r="E881" s="313"/>
      <c r="F881" s="231">
        <v>20</v>
      </c>
      <c r="G881" s="231">
        <v>16</v>
      </c>
      <c r="H881" s="177">
        <v>20</v>
      </c>
      <c r="I881" s="231">
        <v>20</v>
      </c>
      <c r="J881" s="146">
        <v>16</v>
      </c>
    </row>
    <row r="882" spans="1:10" ht="12.75" customHeight="1" outlineLevel="3">
      <c r="A882" s="20">
        <v>840</v>
      </c>
      <c r="B882" s="436">
        <v>846720</v>
      </c>
      <c r="C882" s="24" t="s">
        <v>311</v>
      </c>
      <c r="D882" s="313"/>
      <c r="E882" s="313"/>
      <c r="F882" s="231">
        <v>1100</v>
      </c>
      <c r="G882" s="231">
        <v>617</v>
      </c>
      <c r="H882" s="177">
        <v>967</v>
      </c>
      <c r="I882" s="231">
        <v>1100</v>
      </c>
      <c r="J882" s="146">
        <v>924</v>
      </c>
    </row>
    <row r="883" spans="1:10" ht="12.75" customHeight="1" outlineLevel="3">
      <c r="A883" s="20">
        <v>840</v>
      </c>
      <c r="B883" s="436">
        <v>846730</v>
      </c>
      <c r="C883" s="24" t="s">
        <v>374</v>
      </c>
      <c r="D883" s="313"/>
      <c r="E883" s="313"/>
      <c r="F883" s="231">
        <v>850</v>
      </c>
      <c r="G883" s="231">
        <v>227</v>
      </c>
      <c r="H883" s="177">
        <v>591</v>
      </c>
      <c r="I883" s="231">
        <v>850</v>
      </c>
      <c r="J883" s="146">
        <v>240</v>
      </c>
    </row>
    <row r="884" spans="1:10" ht="12.75" customHeight="1" outlineLevel="3">
      <c r="A884" s="20">
        <v>840</v>
      </c>
      <c r="B884" s="436">
        <v>846740</v>
      </c>
      <c r="C884" s="24" t="s">
        <v>375</v>
      </c>
      <c r="D884" s="313"/>
      <c r="E884" s="313"/>
      <c r="F884" s="231">
        <v>220</v>
      </c>
      <c r="G884" s="231">
        <v>65</v>
      </c>
      <c r="H884" s="177">
        <v>128</v>
      </c>
      <c r="I884" s="231">
        <v>150</v>
      </c>
      <c r="J884" s="146">
        <v>80</v>
      </c>
    </row>
    <row r="885" spans="1:10" ht="12.75" customHeight="1" outlineLevel="3">
      <c r="A885" s="20">
        <v>840</v>
      </c>
      <c r="B885" s="436">
        <v>846750</v>
      </c>
      <c r="C885" s="24" t="s">
        <v>469</v>
      </c>
      <c r="D885" s="313"/>
      <c r="E885" s="313"/>
      <c r="F885" s="231"/>
      <c r="G885" s="231"/>
      <c r="H885" s="177"/>
      <c r="I885" s="231"/>
      <c r="J885" s="146">
        <v>35</v>
      </c>
    </row>
    <row r="886" spans="1:10" ht="12.75" customHeight="1" outlineLevel="3">
      <c r="A886" s="20">
        <v>840</v>
      </c>
      <c r="B886" s="436">
        <v>846760</v>
      </c>
      <c r="C886" s="24" t="s">
        <v>467</v>
      </c>
      <c r="D886" s="313"/>
      <c r="E886" s="313"/>
      <c r="F886" s="231">
        <v>17</v>
      </c>
      <c r="G886" s="4">
        <v>17</v>
      </c>
      <c r="H886" s="177"/>
      <c r="I886" s="231">
        <v>17</v>
      </c>
      <c r="J886" s="146"/>
    </row>
    <row r="887" spans="1:10" ht="12.75" customHeight="1" outlineLevel="3">
      <c r="A887" s="20">
        <v>840</v>
      </c>
      <c r="B887" s="436">
        <v>846800</v>
      </c>
      <c r="C887" s="24" t="s">
        <v>468</v>
      </c>
      <c r="D887" s="313"/>
      <c r="E887" s="313"/>
      <c r="F887" s="231">
        <v>7</v>
      </c>
      <c r="G887" s="4">
        <v>20</v>
      </c>
      <c r="H887" s="177"/>
      <c r="I887" s="231">
        <v>6</v>
      </c>
      <c r="J887" s="146"/>
    </row>
    <row r="888" spans="1:10" ht="12.75" customHeight="1" outlineLevel="3">
      <c r="A888" s="20">
        <v>840</v>
      </c>
      <c r="B888" s="436">
        <v>1846810840</v>
      </c>
      <c r="C888" s="24" t="s">
        <v>535</v>
      </c>
      <c r="D888" s="313"/>
      <c r="E888" s="313"/>
      <c r="F888" s="231">
        <v>6</v>
      </c>
      <c r="G888" s="4"/>
      <c r="H888" s="177"/>
      <c r="I888" s="231">
        <v>7</v>
      </c>
      <c r="J888" s="146"/>
    </row>
    <row r="889" spans="1:10" ht="12.75" customHeight="1" outlineLevel="3">
      <c r="A889" s="20">
        <v>840</v>
      </c>
      <c r="B889" s="436">
        <v>1846820840</v>
      </c>
      <c r="C889" s="24" t="s">
        <v>725</v>
      </c>
      <c r="D889" s="313"/>
      <c r="E889" s="313"/>
      <c r="F889" s="231">
        <v>2</v>
      </c>
      <c r="G889" s="4"/>
      <c r="H889" s="177"/>
      <c r="I889" s="231">
        <v>2</v>
      </c>
      <c r="J889" s="146">
        <v>20</v>
      </c>
    </row>
    <row r="890" spans="1:10" ht="12.75" customHeight="1" outlineLevel="3">
      <c r="A890" s="20">
        <v>840</v>
      </c>
      <c r="B890" s="436">
        <v>1846830840</v>
      </c>
      <c r="C890" s="24" t="s">
        <v>716</v>
      </c>
      <c r="D890" s="313"/>
      <c r="E890" s="313"/>
      <c r="F890" s="231">
        <v>20</v>
      </c>
      <c r="G890" s="4"/>
      <c r="H890" s="177">
        <v>13</v>
      </c>
      <c r="I890" s="231">
        <v>20</v>
      </c>
      <c r="J890" s="146"/>
    </row>
    <row r="891" spans="1:10" ht="12.75" customHeight="1" outlineLevel="3">
      <c r="A891" s="20">
        <v>840</v>
      </c>
      <c r="B891" s="436">
        <v>1846840930</v>
      </c>
      <c r="C891" s="24" t="s">
        <v>760</v>
      </c>
      <c r="D891" s="313"/>
      <c r="E891" s="313"/>
      <c r="F891" s="231">
        <v>3</v>
      </c>
      <c r="G891" s="4"/>
      <c r="H891" s="177"/>
      <c r="I891" s="231">
        <v>3</v>
      </c>
      <c r="J891" s="146"/>
    </row>
    <row r="892" spans="1:10" s="2" customFormat="1" ht="12.75" outlineLevel="3">
      <c r="A892" s="6"/>
      <c r="B892" s="7" t="s">
        <v>203</v>
      </c>
      <c r="C892" s="7"/>
      <c r="D892" s="232"/>
      <c r="E892" s="232"/>
      <c r="F892" s="7"/>
      <c r="G892" s="7"/>
      <c r="H892" s="221"/>
      <c r="I892" s="7"/>
      <c r="J892" s="146"/>
    </row>
    <row r="893" spans="1:10" ht="12.75" outlineLevel="2">
      <c r="A893" s="5"/>
      <c r="B893" s="4" t="s">
        <v>14</v>
      </c>
      <c r="C893" s="4"/>
      <c r="D893" s="69"/>
      <c r="E893" s="69"/>
      <c r="F893" s="250">
        <f>SUM(F855:F872)</f>
        <v>1883</v>
      </c>
      <c r="G893" s="250">
        <f>SUM(G856:G871)</f>
        <v>834</v>
      </c>
      <c r="H893" s="250">
        <f>SUM(H855:H872)</f>
        <v>1341</v>
      </c>
      <c r="I893" s="250">
        <f>SUM(I855:I872)</f>
        <v>1804</v>
      </c>
      <c r="J893" s="250">
        <f>SUM(J856:J872)</f>
        <v>1221</v>
      </c>
    </row>
    <row r="894" spans="1:10" ht="12.75" outlineLevel="1">
      <c r="A894" s="5"/>
      <c r="B894" s="4" t="s">
        <v>15</v>
      </c>
      <c r="C894" s="4"/>
      <c r="D894" s="69"/>
      <c r="E894" s="69"/>
      <c r="F894" s="250">
        <f>SUM(F874:F891)</f>
        <v>2510</v>
      </c>
      <c r="G894" s="250">
        <f>SUM(G875:G889)</f>
        <v>1113</v>
      </c>
      <c r="H894" s="250">
        <f>SUM(H874:H891)</f>
        <v>1830</v>
      </c>
      <c r="I894" s="250">
        <f>SUM(I874:I891)</f>
        <v>2402</v>
      </c>
      <c r="J894" s="250">
        <f>SUM(J875:J889)</f>
        <v>1663</v>
      </c>
    </row>
    <row r="895" spans="1:10" ht="12.75">
      <c r="A895" s="5"/>
      <c r="B895" s="4" t="s">
        <v>310</v>
      </c>
      <c r="C895" s="4"/>
      <c r="D895" s="69"/>
      <c r="E895" s="69"/>
      <c r="F895" s="153">
        <f>SUM(F893-F894)</f>
        <v>-627</v>
      </c>
      <c r="G895" s="153">
        <f>SUM(G893-G894)</f>
        <v>-279</v>
      </c>
      <c r="H895" s="153">
        <f>SUM(H893-H894)</f>
        <v>-489</v>
      </c>
      <c r="I895" s="153">
        <f>SUM(I893-I894)</f>
        <v>-598</v>
      </c>
      <c r="J895" s="153">
        <f>SUM(J893-J894)</f>
        <v>-442</v>
      </c>
    </row>
    <row r="896" ht="12.75">
      <c r="J896" s="338"/>
    </row>
    <row r="897" spans="1:10" s="14" customFormat="1" ht="18">
      <c r="A897" s="13" t="s">
        <v>116</v>
      </c>
      <c r="B897" s="13"/>
      <c r="C897" s="18"/>
      <c r="D897" s="310"/>
      <c r="E897" s="310"/>
      <c r="G897" s="44"/>
      <c r="H897" s="217"/>
      <c r="J897" s="147"/>
    </row>
    <row r="898" spans="1:10" ht="12.75" customHeight="1">
      <c r="A898" s="8" t="s">
        <v>54</v>
      </c>
      <c r="B898" s="22"/>
      <c r="C898" s="23"/>
      <c r="D898" s="318"/>
      <c r="E898" s="318"/>
      <c r="J898" s="147"/>
    </row>
    <row r="899" spans="1:10" ht="12.75" customHeight="1" outlineLevel="2">
      <c r="A899" s="20">
        <v>930</v>
      </c>
      <c r="B899" s="436">
        <v>1347110420</v>
      </c>
      <c r="C899" s="24" t="s">
        <v>387</v>
      </c>
      <c r="D899" s="313"/>
      <c r="E899" s="313"/>
      <c r="F899" s="4"/>
      <c r="G899" s="4"/>
      <c r="H899" s="146"/>
      <c r="I899" s="4"/>
      <c r="J899" s="146"/>
    </row>
    <row r="900" spans="1:10" ht="12.75" customHeight="1" outlineLevel="2">
      <c r="A900" s="20">
        <v>930</v>
      </c>
      <c r="B900" s="436">
        <v>1347110930</v>
      </c>
      <c r="C900" s="24" t="s">
        <v>387</v>
      </c>
      <c r="D900" s="313"/>
      <c r="E900" s="313"/>
      <c r="F900" s="231">
        <v>15</v>
      </c>
      <c r="G900" s="4"/>
      <c r="H900" s="146">
        <v>4</v>
      </c>
      <c r="I900" s="231">
        <v>16</v>
      </c>
      <c r="J900" s="146"/>
    </row>
    <row r="901" spans="1:10" ht="12.75" customHeight="1" outlineLevel="2">
      <c r="A901" s="20">
        <v>930</v>
      </c>
      <c r="B901" s="436">
        <v>1347120930</v>
      </c>
      <c r="C901" s="24" t="s">
        <v>385</v>
      </c>
      <c r="D901" s="313"/>
      <c r="E901" s="313"/>
      <c r="F901" s="231">
        <v>75</v>
      </c>
      <c r="G901" s="4">
        <v>38</v>
      </c>
      <c r="H901" s="146">
        <v>2</v>
      </c>
      <c r="I901" s="231">
        <v>9</v>
      </c>
      <c r="J901" s="146"/>
    </row>
    <row r="902" spans="1:10" ht="12.75" customHeight="1" outlineLevel="2">
      <c r="A902" s="20">
        <v>930</v>
      </c>
      <c r="B902" s="436">
        <v>1347150930</v>
      </c>
      <c r="C902" s="24" t="s">
        <v>519</v>
      </c>
      <c r="D902" s="313"/>
      <c r="E902" s="313"/>
      <c r="F902" s="231">
        <v>130</v>
      </c>
      <c r="G902" s="4"/>
      <c r="H902" s="146"/>
      <c r="I902" s="231"/>
      <c r="J902" s="146"/>
    </row>
    <row r="903" spans="1:10" ht="12.75" customHeight="1" outlineLevel="2">
      <c r="A903" s="20">
        <v>931</v>
      </c>
      <c r="B903" s="436">
        <v>1347150931</v>
      </c>
      <c r="C903" s="24" t="s">
        <v>879</v>
      </c>
      <c r="D903" s="313"/>
      <c r="E903" s="313"/>
      <c r="F903" s="231"/>
      <c r="G903" s="4"/>
      <c r="H903" s="146">
        <v>106</v>
      </c>
      <c r="I903" s="231">
        <v>140</v>
      </c>
      <c r="J903" s="146"/>
    </row>
    <row r="904" spans="1:10" ht="12.75" customHeight="1" outlineLevel="2">
      <c r="A904" s="20">
        <v>930</v>
      </c>
      <c r="B904" s="436">
        <v>1347160930</v>
      </c>
      <c r="C904" s="24" t="s">
        <v>536</v>
      </c>
      <c r="D904" s="313"/>
      <c r="E904" s="313"/>
      <c r="F904" s="231">
        <v>84</v>
      </c>
      <c r="G904" s="4"/>
      <c r="H904" s="146">
        <v>27</v>
      </c>
      <c r="I904" s="231">
        <v>36</v>
      </c>
      <c r="J904" s="146"/>
    </row>
    <row r="905" spans="1:10" ht="12.75" customHeight="1" outlineLevel="2">
      <c r="A905" s="20">
        <v>930</v>
      </c>
      <c r="B905" s="436">
        <v>1347170930</v>
      </c>
      <c r="C905" s="24" t="s">
        <v>759</v>
      </c>
      <c r="D905" s="313"/>
      <c r="E905" s="313"/>
      <c r="F905" s="231">
        <v>23</v>
      </c>
      <c r="G905" s="4"/>
      <c r="H905" s="146">
        <v>110</v>
      </c>
      <c r="I905" s="231">
        <v>23</v>
      </c>
      <c r="J905" s="146"/>
    </row>
    <row r="906" spans="1:10" ht="12.75" customHeight="1" outlineLevel="2">
      <c r="A906" s="20">
        <v>931</v>
      </c>
      <c r="B906" s="436">
        <v>1347170931</v>
      </c>
      <c r="C906" s="24" t="s">
        <v>892</v>
      </c>
      <c r="D906" s="313"/>
      <c r="E906" s="313"/>
      <c r="F906" s="231"/>
      <c r="G906" s="4"/>
      <c r="H906" s="146"/>
      <c r="I906" s="231">
        <v>300</v>
      </c>
      <c r="J906" s="146"/>
    </row>
    <row r="907" spans="1:10" ht="12.75" customHeight="1" outlineLevel="2">
      <c r="A907" s="20">
        <v>930</v>
      </c>
      <c r="B907" s="436">
        <v>1347180930</v>
      </c>
      <c r="C907" s="24" t="s">
        <v>893</v>
      </c>
      <c r="D907" s="313"/>
      <c r="E907" s="313"/>
      <c r="F907" s="231"/>
      <c r="G907" s="4"/>
      <c r="H907" s="146"/>
      <c r="I907" s="231">
        <v>488</v>
      </c>
      <c r="J907" s="146"/>
    </row>
    <row r="908" spans="1:10" ht="12.75" customHeight="1" outlineLevel="2">
      <c r="A908" s="20">
        <v>930</v>
      </c>
      <c r="B908" s="436">
        <v>1347190930</v>
      </c>
      <c r="C908" s="24" t="s">
        <v>912</v>
      </c>
      <c r="D908" s="313"/>
      <c r="E908" s="313"/>
      <c r="F908" s="231"/>
      <c r="G908" s="4"/>
      <c r="H908" s="146">
        <v>6</v>
      </c>
      <c r="I908" s="231"/>
      <c r="J908" s="146"/>
    </row>
    <row r="909" spans="1:10" ht="12.75" customHeight="1" outlineLevel="2">
      <c r="A909" s="20">
        <v>930</v>
      </c>
      <c r="B909" s="436">
        <v>1347300930</v>
      </c>
      <c r="C909" s="24" t="s">
        <v>470</v>
      </c>
      <c r="D909" s="313"/>
      <c r="E909" s="313"/>
      <c r="F909" s="231">
        <v>20</v>
      </c>
      <c r="G909" s="4">
        <v>19</v>
      </c>
      <c r="H909" s="146"/>
      <c r="I909" s="231">
        <v>20</v>
      </c>
      <c r="J909" s="146"/>
    </row>
    <row r="910" spans="1:10" ht="12.75" customHeight="1" outlineLevel="2">
      <c r="A910" s="20">
        <v>930</v>
      </c>
      <c r="B910" s="436">
        <v>1347310930</v>
      </c>
      <c r="C910" s="24" t="s">
        <v>494</v>
      </c>
      <c r="D910" s="313"/>
      <c r="E910" s="313"/>
      <c r="F910" s="231">
        <v>23</v>
      </c>
      <c r="G910" s="4"/>
      <c r="H910" s="146"/>
      <c r="I910" s="231">
        <v>23</v>
      </c>
      <c r="J910" s="146"/>
    </row>
    <row r="911" spans="1:10" ht="12.75" customHeight="1" outlineLevel="2">
      <c r="A911" s="20">
        <v>930</v>
      </c>
      <c r="B911" s="436">
        <v>1347320930</v>
      </c>
      <c r="C911" s="24" t="s">
        <v>362</v>
      </c>
      <c r="D911" s="313"/>
      <c r="E911" s="313"/>
      <c r="F911" s="231">
        <v>3</v>
      </c>
      <c r="G911" s="4">
        <v>3</v>
      </c>
      <c r="H911" s="146"/>
      <c r="I911" s="231">
        <v>3</v>
      </c>
      <c r="J911" s="146">
        <v>7</v>
      </c>
    </row>
    <row r="912" spans="1:10" ht="12.75" customHeight="1" outlineLevel="2">
      <c r="A912" s="20">
        <v>930</v>
      </c>
      <c r="B912" s="436">
        <v>1347330930</v>
      </c>
      <c r="C912" s="24" t="s">
        <v>537</v>
      </c>
      <c r="D912" s="313"/>
      <c r="E912" s="313"/>
      <c r="F912" s="231"/>
      <c r="G912" s="4"/>
      <c r="H912" s="146"/>
      <c r="I912" s="231">
        <v>1</v>
      </c>
      <c r="J912" s="146"/>
    </row>
    <row r="913" spans="1:10" ht="12.75" customHeight="1" outlineLevel="2">
      <c r="A913" s="20">
        <v>930</v>
      </c>
      <c r="B913" s="436">
        <v>1347340930</v>
      </c>
      <c r="C913" s="24" t="s">
        <v>522</v>
      </c>
      <c r="D913" s="313"/>
      <c r="E913" s="313"/>
      <c r="F913" s="231">
        <v>23</v>
      </c>
      <c r="G913" s="4"/>
      <c r="H913" s="146">
        <v>19</v>
      </c>
      <c r="I913" s="231">
        <v>23</v>
      </c>
      <c r="J913" s="146"/>
    </row>
    <row r="914" spans="1:10" ht="12.75" customHeight="1" outlineLevel="2">
      <c r="A914" s="20">
        <v>930</v>
      </c>
      <c r="B914" s="436">
        <v>1347400930</v>
      </c>
      <c r="C914" s="24" t="s">
        <v>386</v>
      </c>
      <c r="D914" s="313"/>
      <c r="E914" s="313"/>
      <c r="F914" s="231"/>
      <c r="G914" s="4">
        <v>16</v>
      </c>
      <c r="H914" s="146"/>
      <c r="I914" s="231"/>
      <c r="J914" s="146">
        <v>18</v>
      </c>
    </row>
    <row r="915" spans="1:10" ht="12.75" outlineLevel="2">
      <c r="A915" s="136" t="s">
        <v>13</v>
      </c>
      <c r="B915" s="4"/>
      <c r="C915" s="4"/>
      <c r="D915" s="69"/>
      <c r="E915" s="69"/>
      <c r="F915" s="4"/>
      <c r="G915" s="4"/>
      <c r="H915" s="146"/>
      <c r="I915" s="4"/>
      <c r="J915" s="146"/>
    </row>
    <row r="916" spans="1:10" ht="12.75" outlineLevel="2">
      <c r="A916" s="136">
        <v>841</v>
      </c>
      <c r="B916" s="432">
        <v>1847100841</v>
      </c>
      <c r="C916" s="4" t="s">
        <v>514</v>
      </c>
      <c r="D916" s="69"/>
      <c r="E916" s="69"/>
      <c r="F916" s="231"/>
      <c r="G916" s="4"/>
      <c r="H916" s="146"/>
      <c r="I916" s="231"/>
      <c r="J916" s="146"/>
    </row>
    <row r="917" spans="1:10" ht="12.75" outlineLevel="2">
      <c r="A917" s="136">
        <v>840</v>
      </c>
      <c r="B917" s="432">
        <v>1847110840</v>
      </c>
      <c r="C917" s="4" t="s">
        <v>387</v>
      </c>
      <c r="D917" s="69"/>
      <c r="E917" s="69"/>
      <c r="F917" s="231">
        <v>20</v>
      </c>
      <c r="G917" s="4"/>
      <c r="H917" s="146"/>
      <c r="I917" s="231">
        <v>16</v>
      </c>
      <c r="J917" s="146"/>
    </row>
    <row r="918" spans="1:10" ht="12.75" customHeight="1" outlineLevel="3">
      <c r="A918" s="20">
        <v>840</v>
      </c>
      <c r="B918" s="436">
        <v>1847120840</v>
      </c>
      <c r="C918" s="24" t="s">
        <v>385</v>
      </c>
      <c r="D918" s="313"/>
      <c r="E918" s="313"/>
      <c r="F918" s="231">
        <v>100</v>
      </c>
      <c r="G918" s="4">
        <v>50</v>
      </c>
      <c r="H918" s="146"/>
      <c r="I918" s="231">
        <v>12</v>
      </c>
      <c r="J918" s="146"/>
    </row>
    <row r="919" spans="1:10" ht="12.75" customHeight="1" outlineLevel="3">
      <c r="A919" s="20">
        <v>841</v>
      </c>
      <c r="B919" s="436">
        <v>1847150841</v>
      </c>
      <c r="C919" s="24" t="s">
        <v>519</v>
      </c>
      <c r="D919" s="313"/>
      <c r="E919" s="313"/>
      <c r="F919" s="231">
        <v>130</v>
      </c>
      <c r="G919" s="4"/>
      <c r="H919" s="146">
        <v>110</v>
      </c>
      <c r="I919" s="231">
        <v>140</v>
      </c>
      <c r="J919" s="146"/>
    </row>
    <row r="920" spans="1:10" ht="12.75" customHeight="1" outlineLevel="3">
      <c r="A920" s="20">
        <v>840</v>
      </c>
      <c r="B920" s="436">
        <v>1847160840</v>
      </c>
      <c r="C920" s="24" t="s">
        <v>564</v>
      </c>
      <c r="D920" s="313"/>
      <c r="E920" s="313"/>
      <c r="F920" s="231">
        <v>112</v>
      </c>
      <c r="G920" s="4"/>
      <c r="H920" s="146">
        <v>41</v>
      </c>
      <c r="I920" s="231">
        <v>48</v>
      </c>
      <c r="J920" s="146"/>
    </row>
    <row r="921" spans="1:10" ht="12.75" customHeight="1" outlineLevel="3">
      <c r="A921" s="20">
        <v>840</v>
      </c>
      <c r="B921" s="436">
        <v>1847170840</v>
      </c>
      <c r="C921" s="24" t="s">
        <v>759</v>
      </c>
      <c r="D921" s="313"/>
      <c r="E921" s="313"/>
      <c r="F921" s="231">
        <v>31</v>
      </c>
      <c r="G921" s="4"/>
      <c r="H921" s="146"/>
      <c r="I921" s="231">
        <v>31</v>
      </c>
      <c r="J921" s="146"/>
    </row>
    <row r="922" spans="1:10" ht="12.75" customHeight="1" outlineLevel="3">
      <c r="A922" s="20">
        <v>841</v>
      </c>
      <c r="B922" s="436">
        <v>1847170841</v>
      </c>
      <c r="C922" s="24" t="s">
        <v>892</v>
      </c>
      <c r="D922" s="313"/>
      <c r="E922" s="313"/>
      <c r="F922" s="231"/>
      <c r="G922" s="4"/>
      <c r="H922" s="146"/>
      <c r="I922" s="231">
        <v>300</v>
      </c>
      <c r="J922" s="146"/>
    </row>
    <row r="923" spans="1:10" ht="12.75" customHeight="1" outlineLevel="3">
      <c r="A923" s="20">
        <v>840</v>
      </c>
      <c r="B923" s="436">
        <v>1847180840</v>
      </c>
      <c r="C923" s="24" t="s">
        <v>894</v>
      </c>
      <c r="D923" s="313"/>
      <c r="E923" s="313"/>
      <c r="F923" s="231"/>
      <c r="G923" s="4"/>
      <c r="H923" s="146"/>
      <c r="I923" s="231">
        <v>650</v>
      </c>
      <c r="J923" s="146"/>
    </row>
    <row r="924" spans="1:10" ht="12.75" customHeight="1" outlineLevel="3">
      <c r="A924" s="20">
        <v>840</v>
      </c>
      <c r="B924" s="436">
        <v>1847190840</v>
      </c>
      <c r="C924" s="24" t="s">
        <v>908</v>
      </c>
      <c r="D924" s="313"/>
      <c r="E924" s="313"/>
      <c r="F924" s="231"/>
      <c r="G924" s="4"/>
      <c r="H924" s="146">
        <v>8</v>
      </c>
      <c r="I924" s="231"/>
      <c r="J924" s="146"/>
    </row>
    <row r="925" spans="1:10" ht="12.75" customHeight="1" outlineLevel="3">
      <c r="A925" s="20">
        <v>840</v>
      </c>
      <c r="B925" s="436">
        <v>1847300840</v>
      </c>
      <c r="C925" s="24" t="s">
        <v>470</v>
      </c>
      <c r="D925" s="313"/>
      <c r="E925" s="313"/>
      <c r="F925" s="231">
        <v>26</v>
      </c>
      <c r="G925" s="4">
        <v>26</v>
      </c>
      <c r="H925" s="146"/>
      <c r="I925" s="231">
        <v>26</v>
      </c>
      <c r="J925" s="146"/>
    </row>
    <row r="926" spans="1:10" ht="12.75" customHeight="1" outlineLevel="3">
      <c r="A926" s="20">
        <v>840</v>
      </c>
      <c r="B926" s="436">
        <v>1847310840</v>
      </c>
      <c r="C926" s="24" t="s">
        <v>494</v>
      </c>
      <c r="D926" s="313"/>
      <c r="E926" s="313"/>
      <c r="F926" s="231">
        <v>31</v>
      </c>
      <c r="G926" s="4"/>
      <c r="H926" s="146"/>
      <c r="I926" s="231">
        <v>31</v>
      </c>
      <c r="J926" s="146"/>
    </row>
    <row r="927" spans="1:10" ht="12.75" customHeight="1" outlineLevel="3">
      <c r="A927" s="20">
        <v>840</v>
      </c>
      <c r="B927" s="436">
        <v>1847320840</v>
      </c>
      <c r="C927" s="24" t="s">
        <v>362</v>
      </c>
      <c r="D927" s="313"/>
      <c r="E927" s="313"/>
      <c r="F927" s="231">
        <v>4</v>
      </c>
      <c r="G927" s="4">
        <v>4</v>
      </c>
      <c r="H927" s="146"/>
      <c r="I927" s="231">
        <v>4</v>
      </c>
      <c r="J927" s="146">
        <v>9</v>
      </c>
    </row>
    <row r="928" spans="1:10" ht="12.75" customHeight="1" outlineLevel="3">
      <c r="A928" s="20">
        <v>840</v>
      </c>
      <c r="B928" s="436">
        <v>1847330840</v>
      </c>
      <c r="C928" s="24" t="s">
        <v>537</v>
      </c>
      <c r="D928" s="313"/>
      <c r="E928" s="313"/>
      <c r="F928" s="231"/>
      <c r="G928" s="4"/>
      <c r="H928" s="146">
        <v>1</v>
      </c>
      <c r="I928" s="231">
        <v>2</v>
      </c>
      <c r="J928" s="146"/>
    </row>
    <row r="929" spans="1:10" ht="12.75" customHeight="1" outlineLevel="3">
      <c r="A929" s="20">
        <v>840</v>
      </c>
      <c r="B929" s="436">
        <v>1847340840</v>
      </c>
      <c r="C929" s="24" t="s">
        <v>522</v>
      </c>
      <c r="D929" s="313"/>
      <c r="E929" s="313"/>
      <c r="F929" s="231">
        <v>31</v>
      </c>
      <c r="G929" s="4"/>
      <c r="H929" s="146">
        <v>25</v>
      </c>
      <c r="I929" s="231">
        <v>31</v>
      </c>
      <c r="J929" s="146"/>
    </row>
    <row r="930" spans="1:10" ht="12.75" customHeight="1" outlineLevel="3">
      <c r="A930" s="20">
        <v>841</v>
      </c>
      <c r="B930" s="436">
        <v>1847400841</v>
      </c>
      <c r="C930" s="24" t="s">
        <v>386</v>
      </c>
      <c r="D930" s="313"/>
      <c r="E930" s="313"/>
      <c r="F930" s="231"/>
      <c r="G930" s="4">
        <v>22</v>
      </c>
      <c r="H930" s="146"/>
      <c r="I930" s="231"/>
      <c r="J930" s="146">
        <v>24</v>
      </c>
    </row>
    <row r="931" spans="1:10" s="2" customFormat="1" ht="12.75" outlineLevel="3">
      <c r="A931" s="6"/>
      <c r="B931" s="7" t="s">
        <v>204</v>
      </c>
      <c r="C931" s="7"/>
      <c r="D931" s="232"/>
      <c r="E931" s="232"/>
      <c r="F931" s="7"/>
      <c r="G931" s="7"/>
      <c r="H931" s="145"/>
      <c r="I931" s="7"/>
      <c r="J931" s="146"/>
    </row>
    <row r="932" spans="1:10" ht="12.75" outlineLevel="2">
      <c r="A932" s="5"/>
      <c r="B932" s="4" t="s">
        <v>14</v>
      </c>
      <c r="C932" s="4"/>
      <c r="D932" s="69"/>
      <c r="E932" s="69"/>
      <c r="F932" s="250">
        <f>SUM(F899:F914)</f>
        <v>396</v>
      </c>
      <c r="G932" s="250">
        <f>SUM(G899:G914)</f>
        <v>76</v>
      </c>
      <c r="H932" s="250">
        <f>SUM(H899:H914)</f>
        <v>274</v>
      </c>
      <c r="I932" s="250">
        <f>SUM(I899:I914)</f>
        <v>1082</v>
      </c>
      <c r="J932" s="250">
        <f>SUM(J899:J914)</f>
        <v>25</v>
      </c>
    </row>
    <row r="933" spans="1:10" ht="12.75" outlineLevel="1">
      <c r="A933" s="5"/>
      <c r="B933" s="4" t="s">
        <v>15</v>
      </c>
      <c r="C933" s="4"/>
      <c r="D933" s="69"/>
      <c r="E933" s="69"/>
      <c r="F933" s="250">
        <f>SUM(F916:F930)</f>
        <v>485</v>
      </c>
      <c r="G933" s="250">
        <f>SUM(G916:G930)</f>
        <v>102</v>
      </c>
      <c r="H933" s="250">
        <f>SUM(H916:H930)</f>
        <v>185</v>
      </c>
      <c r="I933" s="250">
        <f>SUM(I916:I930)</f>
        <v>1291</v>
      </c>
      <c r="J933" s="250">
        <f>SUM(J918:J930)</f>
        <v>33</v>
      </c>
    </row>
    <row r="934" spans="1:10" ht="12.75">
      <c r="A934" s="5"/>
      <c r="B934" s="4" t="s">
        <v>310</v>
      </c>
      <c r="C934" s="4"/>
      <c r="D934" s="69"/>
      <c r="E934" s="69"/>
      <c r="F934" s="153">
        <f>SUM(F932-F933)</f>
        <v>-89</v>
      </c>
      <c r="G934" s="153">
        <f>SUM(G932-G933)</f>
        <v>-26</v>
      </c>
      <c r="H934" s="153">
        <f>SUM(H932-H933)</f>
        <v>89</v>
      </c>
      <c r="I934" s="153">
        <f>SUM(I932-I933)</f>
        <v>-209</v>
      </c>
      <c r="J934" s="153">
        <f>SUM(J932-J933)</f>
        <v>-8</v>
      </c>
    </row>
    <row r="935" ht="12.75">
      <c r="J935" s="200"/>
    </row>
    <row r="936" spans="1:10" ht="27.75">
      <c r="A936" s="523" t="s">
        <v>26</v>
      </c>
      <c r="B936" s="523"/>
      <c r="C936" s="523"/>
      <c r="D936" s="523"/>
      <c r="E936" s="523"/>
      <c r="F936" s="523"/>
      <c r="G936" s="523"/>
      <c r="H936" s="523"/>
      <c r="I936" s="523"/>
      <c r="J936" s="1"/>
    </row>
    <row r="937" spans="1:10" ht="27.75">
      <c r="A937" s="521" t="s">
        <v>815</v>
      </c>
      <c r="B937" s="521"/>
      <c r="C937" s="521"/>
      <c r="D937" s="521"/>
      <c r="E937" s="521"/>
      <c r="F937" s="521"/>
      <c r="G937" s="521"/>
      <c r="H937" s="521"/>
      <c r="I937" s="521"/>
      <c r="J937" s="1"/>
    </row>
    <row r="938" spans="1:10" ht="20.25">
      <c r="A938" s="522" t="s">
        <v>71</v>
      </c>
      <c r="B938" s="522"/>
      <c r="C938" s="522"/>
      <c r="D938" s="522"/>
      <c r="E938" s="522"/>
      <c r="F938" s="522"/>
      <c r="G938" s="522"/>
      <c r="H938" s="522"/>
      <c r="I938" s="522"/>
      <c r="J938" s="147"/>
    </row>
    <row r="939" spans="1:10" ht="20.25">
      <c r="A939" s="522" t="s">
        <v>144</v>
      </c>
      <c r="B939" s="522"/>
      <c r="C939" s="522"/>
      <c r="D939" s="522"/>
      <c r="E939" s="522"/>
      <c r="F939" s="522"/>
      <c r="G939" s="522"/>
      <c r="H939" s="522"/>
      <c r="I939" s="522"/>
      <c r="J939" s="147"/>
    </row>
    <row r="940" spans="1:10" ht="20.25">
      <c r="A940" s="530" t="s">
        <v>306</v>
      </c>
      <c r="B940" s="530"/>
      <c r="C940" s="530"/>
      <c r="D940" s="530"/>
      <c r="E940" s="530"/>
      <c r="F940" s="530"/>
      <c r="G940" s="530"/>
      <c r="H940" s="530"/>
      <c r="I940" s="530"/>
      <c r="J940" s="147"/>
    </row>
    <row r="941" spans="1:10" s="37" customFormat="1" ht="13.5" thickBot="1">
      <c r="A941" s="42">
        <v>1</v>
      </c>
      <c r="B941" s="43">
        <v>2</v>
      </c>
      <c r="C941" s="43">
        <v>3</v>
      </c>
      <c r="D941" s="525" t="s">
        <v>392</v>
      </c>
      <c r="E941" s="532"/>
      <c r="F941" s="363" t="s">
        <v>416</v>
      </c>
      <c r="G941" s="230" t="s">
        <v>325</v>
      </c>
      <c r="H941" s="230" t="s">
        <v>495</v>
      </c>
      <c r="I941" s="363" t="s">
        <v>416</v>
      </c>
      <c r="J941" s="240" t="s">
        <v>416</v>
      </c>
    </row>
    <row r="942" spans="1:10" s="37" customFormat="1" ht="13.5" customHeight="1" thickTop="1">
      <c r="A942" s="35" t="s">
        <v>0</v>
      </c>
      <c r="B942" s="36"/>
      <c r="C942" s="36"/>
      <c r="D942" s="527" t="s">
        <v>297</v>
      </c>
      <c r="E942" s="533"/>
      <c r="F942" s="243" t="s">
        <v>309</v>
      </c>
      <c r="G942" s="242" t="s">
        <v>305</v>
      </c>
      <c r="H942" s="535" t="s">
        <v>814</v>
      </c>
      <c r="I942" s="243" t="s">
        <v>309</v>
      </c>
      <c r="J942" s="362" t="s">
        <v>309</v>
      </c>
    </row>
    <row r="943" spans="1:10" s="37" customFormat="1" ht="13.5" thickBot="1">
      <c r="A943" s="38" t="s">
        <v>1</v>
      </c>
      <c r="B943" s="39" t="s">
        <v>51</v>
      </c>
      <c r="C943" s="39" t="s">
        <v>2</v>
      </c>
      <c r="D943" s="529"/>
      <c r="E943" s="534"/>
      <c r="F943" s="365" t="s">
        <v>376</v>
      </c>
      <c r="G943" s="242"/>
      <c r="H943" s="536"/>
      <c r="I943" s="365" t="s">
        <v>376</v>
      </c>
      <c r="J943" s="368" t="s">
        <v>376</v>
      </c>
    </row>
    <row r="944" spans="1:10" s="37" customFormat="1" ht="26.25" thickBot="1">
      <c r="A944" s="40"/>
      <c r="B944" s="41"/>
      <c r="C944" s="41"/>
      <c r="D944" s="41" t="s">
        <v>771</v>
      </c>
      <c r="E944" s="379" t="s">
        <v>813</v>
      </c>
      <c r="F944" s="379" t="s">
        <v>771</v>
      </c>
      <c r="G944" s="245" t="s">
        <v>429</v>
      </c>
      <c r="H944" s="537"/>
      <c r="I944" s="379" t="s">
        <v>813</v>
      </c>
      <c r="J944" s="370" t="s">
        <v>417</v>
      </c>
    </row>
    <row r="945" spans="1:10" s="14" customFormat="1" ht="18.75" thickTop="1">
      <c r="A945" s="13" t="s">
        <v>117</v>
      </c>
      <c r="B945" s="13"/>
      <c r="C945" s="18"/>
      <c r="D945" s="310"/>
      <c r="E945" s="310"/>
      <c r="G945" s="44"/>
      <c r="H945" s="217"/>
      <c r="J945" s="357"/>
    </row>
    <row r="946" spans="1:10" ht="12.75" customHeight="1">
      <c r="A946" s="8" t="s">
        <v>54</v>
      </c>
      <c r="B946" s="22"/>
      <c r="C946" s="23"/>
      <c r="D946" s="318"/>
      <c r="E946" s="318"/>
      <c r="J946" s="147"/>
    </row>
    <row r="947" spans="1:10" ht="12.75" customHeight="1">
      <c r="A947" s="138">
        <v>930</v>
      </c>
      <c r="B947" s="436">
        <v>1348200930</v>
      </c>
      <c r="C947" s="24" t="s">
        <v>717</v>
      </c>
      <c r="D947" s="313"/>
      <c r="E947" s="313"/>
      <c r="F947" s="231">
        <v>7</v>
      </c>
      <c r="G947" s="4"/>
      <c r="H947" s="146"/>
      <c r="I947" s="231">
        <v>7</v>
      </c>
      <c r="J947" s="177"/>
    </row>
    <row r="948" spans="1:10" ht="12.75" customHeight="1">
      <c r="A948" s="138">
        <v>930</v>
      </c>
      <c r="B948" s="436">
        <v>134822093</v>
      </c>
      <c r="C948" s="24" t="s">
        <v>881</v>
      </c>
      <c r="D948" s="313"/>
      <c r="E948" s="313"/>
      <c r="F948" s="231"/>
      <c r="G948" s="4"/>
      <c r="H948" s="177">
        <v>12</v>
      </c>
      <c r="I948" s="231">
        <v>42</v>
      </c>
      <c r="J948" s="177"/>
    </row>
    <row r="949" spans="1:10" ht="12.75" customHeight="1" outlineLevel="2">
      <c r="A949" s="20">
        <v>930</v>
      </c>
      <c r="B949" s="436">
        <v>1348500930</v>
      </c>
      <c r="C949" s="24" t="s">
        <v>718</v>
      </c>
      <c r="D949" s="313"/>
      <c r="E949" s="313"/>
      <c r="F949" s="231">
        <v>7</v>
      </c>
      <c r="G949" s="231">
        <v>7</v>
      </c>
      <c r="H949" s="177"/>
      <c r="I949" s="231">
        <v>7</v>
      </c>
      <c r="J949" s="177"/>
    </row>
    <row r="950" spans="1:10" s="14" customFormat="1" ht="18">
      <c r="A950" s="13"/>
      <c r="B950" s="13"/>
      <c r="C950" s="18"/>
      <c r="D950" s="310"/>
      <c r="E950" s="310"/>
      <c r="F950" s="384"/>
      <c r="G950" s="384"/>
      <c r="H950" s="217"/>
      <c r="I950" s="384"/>
      <c r="J950" s="338"/>
    </row>
    <row r="951" spans="1:10" ht="12.75" outlineLevel="1">
      <c r="A951" s="136" t="s">
        <v>13</v>
      </c>
      <c r="B951" s="4"/>
      <c r="C951" s="4"/>
      <c r="D951" s="69"/>
      <c r="E951" s="69"/>
      <c r="F951" s="231"/>
      <c r="G951" s="231"/>
      <c r="H951" s="177"/>
      <c r="I951" s="231"/>
      <c r="J951" s="177"/>
    </row>
    <row r="952" spans="1:10" ht="12.75" customHeight="1" outlineLevel="1">
      <c r="A952" s="20">
        <v>840</v>
      </c>
      <c r="B952" s="436">
        <v>1848200841</v>
      </c>
      <c r="C952" s="24" t="s">
        <v>118</v>
      </c>
      <c r="D952" s="313"/>
      <c r="E952" s="313"/>
      <c r="F952" s="231">
        <v>9</v>
      </c>
      <c r="G952" s="231"/>
      <c r="H952" s="177"/>
      <c r="I952" s="231">
        <v>9</v>
      </c>
      <c r="J952" s="177"/>
    </row>
    <row r="953" spans="1:10" ht="12.75" customHeight="1" outlineLevel="1">
      <c r="A953" s="20">
        <v>841</v>
      </c>
      <c r="B953" s="436">
        <v>1848220841</v>
      </c>
      <c r="C953" s="24" t="s">
        <v>880</v>
      </c>
      <c r="D953" s="313"/>
      <c r="E953" s="313"/>
      <c r="F953" s="231"/>
      <c r="G953" s="231"/>
      <c r="H953" s="177"/>
      <c r="I953" s="231">
        <v>42</v>
      </c>
      <c r="J953" s="177"/>
    </row>
    <row r="954" spans="1:10" ht="12.75" customHeight="1" outlineLevel="1">
      <c r="A954" s="20">
        <v>840</v>
      </c>
      <c r="B954" s="436">
        <v>1848500840</v>
      </c>
      <c r="C954" s="24" t="s">
        <v>210</v>
      </c>
      <c r="D954" s="313"/>
      <c r="E954" s="313"/>
      <c r="F954" s="231">
        <v>9</v>
      </c>
      <c r="G954" s="231">
        <v>9</v>
      </c>
      <c r="H954" s="177"/>
      <c r="I954" s="231">
        <v>9</v>
      </c>
      <c r="J954" s="177"/>
    </row>
    <row r="955" spans="1:10" s="2" customFormat="1" ht="12.75" outlineLevel="1">
      <c r="A955" s="6"/>
      <c r="B955" s="7" t="s">
        <v>205</v>
      </c>
      <c r="C955" s="7"/>
      <c r="D955" s="232"/>
      <c r="E955" s="232"/>
      <c r="F955" s="7"/>
      <c r="G955" s="7"/>
      <c r="H955" s="221"/>
      <c r="I955" s="7"/>
      <c r="J955" s="177"/>
    </row>
    <row r="956" spans="1:10" s="2" customFormat="1" ht="12.75" outlineLevel="1">
      <c r="A956" s="6"/>
      <c r="B956" s="4" t="s">
        <v>14</v>
      </c>
      <c r="C956" s="7"/>
      <c r="D956" s="232"/>
      <c r="E956" s="232"/>
      <c r="F956" s="250">
        <f>SUM(F947:F949)</f>
        <v>14</v>
      </c>
      <c r="G956" s="250">
        <f>SUM(G947:G949)</f>
        <v>7</v>
      </c>
      <c r="H956" s="250">
        <f>SUM(H947:H949)</f>
        <v>12</v>
      </c>
      <c r="I956" s="250">
        <f>SUM(I947:I949)</f>
        <v>56</v>
      </c>
      <c r="J956" s="250">
        <f>SUM(J947:J949)</f>
        <v>0</v>
      </c>
    </row>
    <row r="957" spans="1:10" ht="12.75" outlineLevel="1">
      <c r="A957" s="5"/>
      <c r="B957" s="4" t="s">
        <v>15</v>
      </c>
      <c r="C957" s="4"/>
      <c r="D957" s="250"/>
      <c r="E957" s="250"/>
      <c r="F957" s="250">
        <f>SUM(F952:F954)</f>
        <v>18</v>
      </c>
      <c r="G957" s="250">
        <f>SUM(G952:G954)</f>
        <v>9</v>
      </c>
      <c r="H957" s="250">
        <f>SUM(H952:H954)</f>
        <v>0</v>
      </c>
      <c r="I957" s="250">
        <f>SUM(I952:I954)</f>
        <v>60</v>
      </c>
      <c r="J957" s="250">
        <f>SUM(J952)</f>
        <v>0</v>
      </c>
    </row>
    <row r="958" spans="1:10" ht="12.75">
      <c r="A958" s="5"/>
      <c r="B958" s="4" t="s">
        <v>310</v>
      </c>
      <c r="C958" s="4"/>
      <c r="D958" s="69"/>
      <c r="E958" s="69"/>
      <c r="F958" s="153">
        <f>SUM(F956-F957)</f>
        <v>-4</v>
      </c>
      <c r="G958" s="153">
        <f>SUM(G956-G957)</f>
        <v>-2</v>
      </c>
      <c r="H958" s="146">
        <f>SUM(H956-H957)</f>
        <v>12</v>
      </c>
      <c r="I958" s="153">
        <f>SUM(I956-I957)</f>
        <v>-4</v>
      </c>
      <c r="J958" s="153">
        <f>SUM(J956-J957)</f>
        <v>0</v>
      </c>
    </row>
    <row r="959" spans="1:10" ht="12.75">
      <c r="A959" s="11"/>
      <c r="B959" s="17"/>
      <c r="C959" s="17"/>
      <c r="D959" s="315"/>
      <c r="E959" s="315"/>
      <c r="F959" s="17"/>
      <c r="G959" s="159"/>
      <c r="H959" s="147"/>
      <c r="I959" s="17"/>
      <c r="J959" s="338"/>
    </row>
    <row r="960" spans="1:10" ht="12.75">
      <c r="A960" s="11"/>
      <c r="B960" s="17"/>
      <c r="C960" s="17"/>
      <c r="D960" s="315"/>
      <c r="E960" s="315"/>
      <c r="F960" s="17"/>
      <c r="G960" s="159"/>
      <c r="H960" s="147"/>
      <c r="I960" s="17"/>
      <c r="J960" s="147"/>
    </row>
    <row r="961" spans="6:10" ht="12.75">
      <c r="F961" s="147"/>
      <c r="I961" s="147"/>
      <c r="J961" s="17"/>
    </row>
    <row r="962" spans="1:10" s="78" customFormat="1" ht="15.75">
      <c r="A962" s="76" t="s">
        <v>206</v>
      </c>
      <c r="B962" s="76"/>
      <c r="C962" s="76"/>
      <c r="D962" s="255">
        <f>SUM(D720)</f>
        <v>8</v>
      </c>
      <c r="E962" s="255">
        <f>SUM(E720)</f>
        <v>11</v>
      </c>
      <c r="F962" s="329"/>
      <c r="G962" s="77"/>
      <c r="H962" s="223"/>
      <c r="I962" s="329"/>
      <c r="J962" s="70"/>
    </row>
    <row r="963" spans="1:10" ht="12.75" outlineLevel="1">
      <c r="A963" s="5"/>
      <c r="B963" s="4" t="s">
        <v>14</v>
      </c>
      <c r="C963" s="4"/>
      <c r="D963" s="69"/>
      <c r="E963" s="69"/>
      <c r="F963" s="250">
        <f aca="true" t="shared" si="1" ref="F963:J964">SUM(F721,F743,F796,F809,F840,F893,F932,F956)</f>
        <v>8929</v>
      </c>
      <c r="G963" s="250">
        <f t="shared" si="1"/>
        <v>6008</v>
      </c>
      <c r="H963" s="250">
        <f t="shared" si="1"/>
        <v>9491</v>
      </c>
      <c r="I963" s="250">
        <f t="shared" si="1"/>
        <v>12373</v>
      </c>
      <c r="J963" s="250">
        <f t="shared" si="1"/>
        <v>5270</v>
      </c>
    </row>
    <row r="964" spans="1:10" ht="12.75" outlineLevel="1">
      <c r="A964" s="5"/>
      <c r="B964" s="4" t="s">
        <v>15</v>
      </c>
      <c r="C964" s="4"/>
      <c r="D964" s="69"/>
      <c r="E964" s="69"/>
      <c r="F964" s="250">
        <f t="shared" si="1"/>
        <v>11593</v>
      </c>
      <c r="G964" s="250">
        <f t="shared" si="1"/>
        <v>7501</v>
      </c>
      <c r="H964" s="250">
        <f t="shared" si="1"/>
        <v>12215</v>
      </c>
      <c r="I964" s="250">
        <f t="shared" si="1"/>
        <v>15623</v>
      </c>
      <c r="J964" s="250">
        <f t="shared" si="1"/>
        <v>6856</v>
      </c>
    </row>
    <row r="965" spans="1:10" ht="12.75">
      <c r="A965" s="5"/>
      <c r="B965" s="4" t="s">
        <v>310</v>
      </c>
      <c r="C965" s="4"/>
      <c r="D965" s="69"/>
      <c r="E965" s="69"/>
      <c r="F965" s="153">
        <f>SUM(F963-F964)</f>
        <v>-2664</v>
      </c>
      <c r="G965" s="153">
        <f>SUM(G963-G964)</f>
        <v>-1493</v>
      </c>
      <c r="H965" s="153">
        <f>SUM(H963-H964)</f>
        <v>-2724</v>
      </c>
      <c r="I965" s="153">
        <f>SUM(I963-I964)</f>
        <v>-3250</v>
      </c>
      <c r="J965" s="153">
        <f>SUM(J963-J964)</f>
        <v>-1586</v>
      </c>
    </row>
    <row r="966" spans="1:10" ht="12.75">
      <c r="A966" s="11"/>
      <c r="B966" s="17"/>
      <c r="C966" s="17"/>
      <c r="D966" s="315"/>
      <c r="E966" s="315"/>
      <c r="J966" s="68"/>
    </row>
    <row r="967" ht="12.75">
      <c r="J967" s="17"/>
    </row>
    <row r="968" spans="1:10" ht="27.75">
      <c r="A968" s="523" t="s">
        <v>26</v>
      </c>
      <c r="B968" s="523"/>
      <c r="C968" s="523"/>
      <c r="D968" s="523"/>
      <c r="E968" s="523"/>
      <c r="F968" s="523"/>
      <c r="G968" s="523"/>
      <c r="H968" s="523"/>
      <c r="I968" s="523"/>
      <c r="J968" s="1"/>
    </row>
    <row r="969" spans="1:10" ht="27.75">
      <c r="A969" s="521" t="s">
        <v>820</v>
      </c>
      <c r="B969" s="521"/>
      <c r="C969" s="521"/>
      <c r="D969" s="521"/>
      <c r="E969" s="521"/>
      <c r="F969" s="521"/>
      <c r="G969" s="521"/>
      <c r="H969" s="521"/>
      <c r="I969" s="521"/>
      <c r="J969" s="1"/>
    </row>
    <row r="970" spans="1:10" ht="20.25">
      <c r="A970" s="522" t="s">
        <v>71</v>
      </c>
      <c r="B970" s="522"/>
      <c r="C970" s="522"/>
      <c r="D970" s="522"/>
      <c r="E970" s="522"/>
      <c r="F970" s="522"/>
      <c r="G970" s="522"/>
      <c r="H970" s="522"/>
      <c r="I970" s="522"/>
      <c r="J970" s="17"/>
    </row>
    <row r="971" spans="1:10" ht="20.25">
      <c r="A971" s="522" t="s">
        <v>145</v>
      </c>
      <c r="B971" s="522"/>
      <c r="C971" s="522"/>
      <c r="D971" s="522"/>
      <c r="E971" s="522"/>
      <c r="F971" s="522"/>
      <c r="G971" s="522"/>
      <c r="H971" s="522"/>
      <c r="I971" s="522"/>
      <c r="J971" s="17"/>
    </row>
    <row r="972" spans="1:10" ht="20.25">
      <c r="A972" s="530" t="s">
        <v>306</v>
      </c>
      <c r="B972" s="530"/>
      <c r="C972" s="530"/>
      <c r="D972" s="530"/>
      <c r="E972" s="530"/>
      <c r="F972" s="530"/>
      <c r="G972" s="530"/>
      <c r="H972" s="530"/>
      <c r="I972" s="530"/>
      <c r="J972" s="17"/>
    </row>
    <row r="973" spans="1:10" s="37" customFormat="1" ht="13.5" thickBot="1">
      <c r="A973" s="42">
        <v>1</v>
      </c>
      <c r="B973" s="43">
        <v>2</v>
      </c>
      <c r="C973" s="43">
        <v>3</v>
      </c>
      <c r="D973" s="525" t="s">
        <v>392</v>
      </c>
      <c r="E973" s="532"/>
      <c r="F973" s="363" t="s">
        <v>325</v>
      </c>
      <c r="G973" s="230">
        <v>5</v>
      </c>
      <c r="H973" s="229" t="s">
        <v>393</v>
      </c>
      <c r="I973" s="363" t="s">
        <v>325</v>
      </c>
      <c r="J973" s="240" t="s">
        <v>416</v>
      </c>
    </row>
    <row r="974" spans="1:10" s="37" customFormat="1" ht="13.5" customHeight="1" thickTop="1">
      <c r="A974" s="35" t="s">
        <v>0</v>
      </c>
      <c r="B974" s="36"/>
      <c r="C974" s="36"/>
      <c r="D974" s="527" t="s">
        <v>297</v>
      </c>
      <c r="E974" s="533"/>
      <c r="F974" s="243" t="s">
        <v>309</v>
      </c>
      <c r="G974" s="242" t="s">
        <v>305</v>
      </c>
      <c r="H974" s="535" t="s">
        <v>814</v>
      </c>
      <c r="I974" s="243" t="s">
        <v>309</v>
      </c>
      <c r="J974" s="362" t="s">
        <v>309</v>
      </c>
    </row>
    <row r="975" spans="1:10" s="37" customFormat="1" ht="13.5" thickBot="1">
      <c r="A975" s="38" t="s">
        <v>1</v>
      </c>
      <c r="B975" s="39" t="s">
        <v>51</v>
      </c>
      <c r="C975" s="39" t="s">
        <v>2</v>
      </c>
      <c r="D975" s="529"/>
      <c r="E975" s="534"/>
      <c r="F975" s="365" t="s">
        <v>376</v>
      </c>
      <c r="G975" s="242"/>
      <c r="H975" s="536"/>
      <c r="I975" s="365" t="s">
        <v>376</v>
      </c>
      <c r="J975" s="368" t="s">
        <v>376</v>
      </c>
    </row>
    <row r="976" spans="1:10" s="37" customFormat="1" ht="26.25" thickBot="1">
      <c r="A976" s="40"/>
      <c r="B976" s="41"/>
      <c r="C976" s="41"/>
      <c r="D976" s="41" t="s">
        <v>771</v>
      </c>
      <c r="E976" s="41" t="s">
        <v>813</v>
      </c>
      <c r="F976" s="379" t="s">
        <v>771</v>
      </c>
      <c r="G976" s="245" t="s">
        <v>429</v>
      </c>
      <c r="H976" s="537"/>
      <c r="I976" s="379" t="s">
        <v>813</v>
      </c>
      <c r="J976" s="370" t="s">
        <v>417</v>
      </c>
    </row>
    <row r="977" spans="1:10" s="14" customFormat="1" ht="18.75" thickTop="1">
      <c r="A977" s="13" t="s">
        <v>129</v>
      </c>
      <c r="B977" s="13"/>
      <c r="C977" s="18"/>
      <c r="D977" s="310"/>
      <c r="E977" s="310"/>
      <c r="G977" s="44"/>
      <c r="H977" s="217"/>
      <c r="J977" s="52"/>
    </row>
    <row r="978" spans="1:10" ht="12.75">
      <c r="A978" s="15" t="s">
        <v>13</v>
      </c>
      <c r="J978" s="17"/>
    </row>
    <row r="979" spans="1:10" ht="12.75" outlineLevel="1">
      <c r="A979" s="4">
        <v>431</v>
      </c>
      <c r="B979" s="432">
        <v>1853000431</v>
      </c>
      <c r="C979" s="4" t="s">
        <v>16</v>
      </c>
      <c r="D979" s="69"/>
      <c r="E979" s="69"/>
      <c r="F979" s="146">
        <v>110</v>
      </c>
      <c r="G979" s="146">
        <v>70</v>
      </c>
      <c r="H979" s="177">
        <v>66</v>
      </c>
      <c r="I979" s="146">
        <v>110</v>
      </c>
      <c r="J979" s="146">
        <v>60</v>
      </c>
    </row>
    <row r="980" spans="1:10" ht="12.75" outlineLevel="1">
      <c r="A980" s="4">
        <v>432</v>
      </c>
      <c r="B980" s="432">
        <v>1853000432</v>
      </c>
      <c r="C980" s="4" t="s">
        <v>17</v>
      </c>
      <c r="D980" s="69"/>
      <c r="E980" s="69"/>
      <c r="F980" s="146">
        <v>40</v>
      </c>
      <c r="G980" s="146">
        <v>60</v>
      </c>
      <c r="H980" s="177">
        <v>32</v>
      </c>
      <c r="I980" s="146">
        <v>40</v>
      </c>
      <c r="J980" s="146">
        <v>60</v>
      </c>
    </row>
    <row r="981" spans="1:10" ht="12.75" outlineLevel="1">
      <c r="A981" s="4">
        <v>540</v>
      </c>
      <c r="B981" s="432">
        <v>1853000540</v>
      </c>
      <c r="C981" s="4" t="s">
        <v>8</v>
      </c>
      <c r="D981" s="69"/>
      <c r="E981" s="69"/>
      <c r="F981" s="146"/>
      <c r="G981" s="146"/>
      <c r="H981" s="177"/>
      <c r="I981" s="146"/>
      <c r="J981" s="146"/>
    </row>
    <row r="982" spans="1:10" ht="12.75" outlineLevel="1">
      <c r="A982" s="4">
        <v>750</v>
      </c>
      <c r="B982" s="432">
        <v>1853000750</v>
      </c>
      <c r="C982" s="4" t="s">
        <v>11</v>
      </c>
      <c r="D982" s="69"/>
      <c r="E982" s="69"/>
      <c r="F982" s="146"/>
      <c r="G982" s="146"/>
      <c r="H982" s="228"/>
      <c r="I982" s="146"/>
      <c r="J982" s="146"/>
    </row>
    <row r="983" spans="1:10" s="2" customFormat="1" ht="12.75" outlineLevel="1">
      <c r="A983" s="6"/>
      <c r="B983" s="7" t="s">
        <v>130</v>
      </c>
      <c r="C983" s="7"/>
      <c r="D983" s="232"/>
      <c r="E983" s="232"/>
      <c r="F983" s="146"/>
      <c r="G983" s="146"/>
      <c r="H983" s="221"/>
      <c r="I983" s="146"/>
      <c r="J983" s="7"/>
    </row>
    <row r="984" spans="1:10" ht="12.75" outlineLevel="1">
      <c r="A984" s="5"/>
      <c r="B984" s="4" t="s">
        <v>14</v>
      </c>
      <c r="C984" s="4"/>
      <c r="D984" s="69"/>
      <c r="E984" s="69"/>
      <c r="F984" s="146"/>
      <c r="G984" s="146"/>
      <c r="H984" s="146"/>
      <c r="I984" s="146"/>
      <c r="J984" s="4"/>
    </row>
    <row r="985" spans="1:10" ht="12.75">
      <c r="A985" s="5"/>
      <c r="B985" s="4" t="s">
        <v>15</v>
      </c>
      <c r="C985" s="4"/>
      <c r="D985" s="69"/>
      <c r="E985" s="69"/>
      <c r="F985" s="250">
        <f>SUM(F979:F982)</f>
        <v>150</v>
      </c>
      <c r="G985" s="250">
        <f>SUM(G979:G982)</f>
        <v>130</v>
      </c>
      <c r="H985" s="250">
        <f>SUM(H979:H982)</f>
        <v>98</v>
      </c>
      <c r="I985" s="250">
        <f>SUM(I979:I982)</f>
        <v>150</v>
      </c>
      <c r="J985" s="250">
        <f>SUM(J979:J982)</f>
        <v>120</v>
      </c>
    </row>
    <row r="986" spans="1:10" ht="12.75">
      <c r="A986" s="5"/>
      <c r="B986" s="4" t="s">
        <v>310</v>
      </c>
      <c r="C986" s="4"/>
      <c r="D986" s="69"/>
      <c r="E986" s="69"/>
      <c r="F986" s="153">
        <f>SUM(F984-F985)</f>
        <v>-150</v>
      </c>
      <c r="G986" s="153">
        <f>SUM(G984-G985)</f>
        <v>-130</v>
      </c>
      <c r="H986" s="146">
        <f>SUM(H984-H985)</f>
        <v>-98</v>
      </c>
      <c r="I986" s="153">
        <f>SUM(I984-I985)</f>
        <v>-150</v>
      </c>
      <c r="J986" s="153">
        <f>SUM(J984-J985)</f>
        <v>-120</v>
      </c>
    </row>
    <row r="987" spans="1:10" ht="12.75">
      <c r="A987" s="68"/>
      <c r="B987" s="68"/>
      <c r="C987" s="68"/>
      <c r="D987" s="319"/>
      <c r="E987" s="319"/>
      <c r="G987" s="47"/>
      <c r="J987" s="68"/>
    </row>
    <row r="988" spans="1:10" ht="12.75">
      <c r="A988" s="17"/>
      <c r="B988" s="17"/>
      <c r="C988" s="17"/>
      <c r="D988" s="315"/>
      <c r="E988" s="315"/>
      <c r="G988" s="47"/>
      <c r="J988" s="17"/>
    </row>
    <row r="989" spans="1:10" ht="12.75">
      <c r="A989" s="17"/>
      <c r="B989" s="17"/>
      <c r="C989" s="17"/>
      <c r="D989" s="315"/>
      <c r="E989" s="315"/>
      <c r="G989" s="47"/>
      <c r="J989" s="17"/>
    </row>
    <row r="990" spans="1:10" ht="12.75">
      <c r="A990" s="17"/>
      <c r="B990" s="17"/>
      <c r="C990" s="17"/>
      <c r="D990" s="315"/>
      <c r="E990" s="315"/>
      <c r="G990" s="47"/>
      <c r="J990" s="17"/>
    </row>
    <row r="991" spans="1:10" ht="12.75">
      <c r="A991" s="17"/>
      <c r="B991" s="17"/>
      <c r="C991" s="17"/>
      <c r="D991" s="315"/>
      <c r="E991" s="315"/>
      <c r="G991" s="47"/>
      <c r="J991" s="17"/>
    </row>
    <row r="992" spans="1:10" s="78" customFormat="1" ht="15.75">
      <c r="A992" s="76" t="s">
        <v>128</v>
      </c>
      <c r="B992" s="76"/>
      <c r="C992" s="76"/>
      <c r="D992" s="255">
        <f>SUM(D574,D656,D676,D962,D983)</f>
        <v>80.67999999999999</v>
      </c>
      <c r="E992" s="255">
        <f>SUM(E574,E656,E676,E962,E983)</f>
        <v>84.58</v>
      </c>
      <c r="G992" s="140"/>
      <c r="H992" s="223"/>
      <c r="J992" s="70"/>
    </row>
    <row r="993" spans="1:10" ht="12.75" outlineLevel="1">
      <c r="A993" s="5"/>
      <c r="B993" s="4" t="s">
        <v>14</v>
      </c>
      <c r="C993" s="4"/>
      <c r="D993" s="69"/>
      <c r="E993" s="69"/>
      <c r="F993" s="250">
        <f aca="true" t="shared" si="2" ref="F993:J994">SUM(F575,F657,F677,F963,F984)</f>
        <v>39176</v>
      </c>
      <c r="G993" s="250">
        <f t="shared" si="2"/>
        <v>30908</v>
      </c>
      <c r="H993" s="250">
        <f t="shared" si="2"/>
        <v>44123</v>
      </c>
      <c r="I993" s="250">
        <f t="shared" si="2"/>
        <v>51307</v>
      </c>
      <c r="J993" s="250">
        <f t="shared" si="2"/>
        <v>7497</v>
      </c>
    </row>
    <row r="994" spans="1:10" ht="12.75" outlineLevel="1">
      <c r="A994" s="5"/>
      <c r="B994" s="4" t="s">
        <v>15</v>
      </c>
      <c r="C994" s="4"/>
      <c r="D994" s="69"/>
      <c r="E994" s="69"/>
      <c r="F994" s="250">
        <f t="shared" si="2"/>
        <v>46563</v>
      </c>
      <c r="G994" s="250">
        <f t="shared" si="2"/>
        <v>53931</v>
      </c>
      <c r="H994" s="250">
        <f t="shared" si="2"/>
        <v>55672</v>
      </c>
      <c r="I994" s="250">
        <f t="shared" si="2"/>
        <v>58215</v>
      </c>
      <c r="J994" s="250">
        <f t="shared" si="2"/>
        <v>12839</v>
      </c>
    </row>
    <row r="995" spans="1:10" ht="12.75">
      <c r="A995" s="5"/>
      <c r="B995" s="4" t="s">
        <v>310</v>
      </c>
      <c r="C995" s="4"/>
      <c r="D995" s="69"/>
      <c r="E995" s="69"/>
      <c r="F995" s="153">
        <f>SUM(F993-F994)</f>
        <v>-7387</v>
      </c>
      <c r="G995" s="153">
        <f>SUM(G993-G994)</f>
        <v>-23023</v>
      </c>
      <c r="H995" s="153">
        <f>SUM(H993-H994)</f>
        <v>-11549</v>
      </c>
      <c r="I995" s="153">
        <f>SUM(I993-I994)</f>
        <v>-6908</v>
      </c>
      <c r="J995" s="153">
        <f>SUM(J993-J994)</f>
        <v>-5342</v>
      </c>
    </row>
    <row r="996" ht="12.75">
      <c r="J996" s="68"/>
    </row>
    <row r="997" ht="12.75">
      <c r="J997" s="17"/>
    </row>
    <row r="998" ht="12.75">
      <c r="J998" s="17"/>
    </row>
    <row r="999" ht="12.75">
      <c r="J999" s="17"/>
    </row>
    <row r="1000" ht="12.75">
      <c r="J1000" s="17"/>
    </row>
    <row r="1001" ht="12.75">
      <c r="J1001" s="17"/>
    </row>
    <row r="1002" ht="12.75">
      <c r="J1002" s="17"/>
    </row>
    <row r="1003" ht="12.75">
      <c r="J1003" s="17"/>
    </row>
    <row r="1004" ht="12.75">
      <c r="J1004" s="17"/>
    </row>
    <row r="1005" ht="12.75">
      <c r="J1005" s="17"/>
    </row>
    <row r="1006" ht="12.75">
      <c r="J1006" s="17"/>
    </row>
    <row r="1007" ht="12.75">
      <c r="J1007" s="17"/>
    </row>
    <row r="1008" ht="12.75">
      <c r="J1008" s="17"/>
    </row>
    <row r="1009" ht="12.75">
      <c r="J1009" s="17"/>
    </row>
    <row r="1010" ht="12.75">
      <c r="J1010" s="17"/>
    </row>
    <row r="1011" ht="12.75">
      <c r="J1011" s="17"/>
    </row>
    <row r="1012" ht="12.75">
      <c r="J1012" s="17"/>
    </row>
    <row r="1013" ht="12.75">
      <c r="J1013" s="17"/>
    </row>
    <row r="1014" ht="12.75">
      <c r="J1014" s="17"/>
    </row>
  </sheetData>
  <sheetProtection/>
  <mergeCells count="104">
    <mergeCell ref="H850:H852"/>
    <mergeCell ref="H942:H944"/>
    <mergeCell ref="H974:H976"/>
    <mergeCell ref="H74:H76"/>
    <mergeCell ref="H176:H178"/>
    <mergeCell ref="H377:H379"/>
    <mergeCell ref="H435:H437"/>
    <mergeCell ref="H512:H514"/>
    <mergeCell ref="H586:H588"/>
    <mergeCell ref="A374:I374"/>
    <mergeCell ref="A375:I375"/>
    <mergeCell ref="D74:E75"/>
    <mergeCell ref="A174:I174"/>
    <mergeCell ref="D175:E175"/>
    <mergeCell ref="D176:E177"/>
    <mergeCell ref="A170:I170"/>
    <mergeCell ref="A171:I171"/>
    <mergeCell ref="A172:I172"/>
    <mergeCell ref="A373:I373"/>
    <mergeCell ref="A583:I583"/>
    <mergeCell ref="A584:I584"/>
    <mergeCell ref="A508:I508"/>
    <mergeCell ref="A509:I509"/>
    <mergeCell ref="A510:I510"/>
    <mergeCell ref="A582:I582"/>
    <mergeCell ref="A581:I581"/>
    <mergeCell ref="A580:I580"/>
    <mergeCell ref="D512:E513"/>
    <mergeCell ref="D376:E376"/>
    <mergeCell ref="D377:E378"/>
    <mergeCell ref="A433:I433"/>
    <mergeCell ref="D434:E434"/>
    <mergeCell ref="A72:I72"/>
    <mergeCell ref="D73:E73"/>
    <mergeCell ref="A371:I371"/>
    <mergeCell ref="A372:I372"/>
    <mergeCell ref="A173:I173"/>
    <mergeCell ref="A430:I430"/>
    <mergeCell ref="A968:I968"/>
    <mergeCell ref="A970:I970"/>
    <mergeCell ref="A971:I971"/>
    <mergeCell ref="A972:I972"/>
    <mergeCell ref="A969:I969"/>
    <mergeCell ref="A429:I429"/>
    <mergeCell ref="D511:E511"/>
    <mergeCell ref="A938:I938"/>
    <mergeCell ref="A936:I936"/>
    <mergeCell ref="A937:I937"/>
    <mergeCell ref="A939:I939"/>
    <mergeCell ref="A940:I940"/>
    <mergeCell ref="D942:E943"/>
    <mergeCell ref="D941:E941"/>
    <mergeCell ref="A683:I683"/>
    <mergeCell ref="A684:I684"/>
    <mergeCell ref="A685:I685"/>
    <mergeCell ref="D686:E686"/>
    <mergeCell ref="A845:I845"/>
    <mergeCell ref="A848:I848"/>
    <mergeCell ref="H687:H689"/>
    <mergeCell ref="H757:H759"/>
    <mergeCell ref="D974:E975"/>
    <mergeCell ref="D687:E688"/>
    <mergeCell ref="D756:E756"/>
    <mergeCell ref="D757:E758"/>
    <mergeCell ref="D849:E849"/>
    <mergeCell ref="A753:I753"/>
    <mergeCell ref="A754:I754"/>
    <mergeCell ref="A755:I755"/>
    <mergeCell ref="D973:E973"/>
    <mergeCell ref="D850:E851"/>
    <mergeCell ref="A1:I1"/>
    <mergeCell ref="A2:I2"/>
    <mergeCell ref="D6:E6"/>
    <mergeCell ref="D7:E8"/>
    <mergeCell ref="A5:I5"/>
    <mergeCell ref="A3:I3"/>
    <mergeCell ref="A4:I4"/>
    <mergeCell ref="H7:H9"/>
    <mergeCell ref="A664:I664"/>
    <mergeCell ref="D585:E585"/>
    <mergeCell ref="D586:E587"/>
    <mergeCell ref="A681:I681"/>
    <mergeCell ref="A663:I663"/>
    <mergeCell ref="H669:H671"/>
    <mergeCell ref="A431:I431"/>
    <mergeCell ref="A846:I846"/>
    <mergeCell ref="A68:I68"/>
    <mergeCell ref="A69:I69"/>
    <mergeCell ref="A70:I70"/>
    <mergeCell ref="A71:I71"/>
    <mergeCell ref="A682:I682"/>
    <mergeCell ref="A665:I665"/>
    <mergeCell ref="A666:I666"/>
    <mergeCell ref="A667:I667"/>
    <mergeCell ref="A847:I847"/>
    <mergeCell ref="A751:I751"/>
    <mergeCell ref="A752:I752"/>
    <mergeCell ref="A844:I844"/>
    <mergeCell ref="A506:I506"/>
    <mergeCell ref="A432:I432"/>
    <mergeCell ref="A507:I507"/>
    <mergeCell ref="D435:E436"/>
    <mergeCell ref="D668:E668"/>
    <mergeCell ref="D669:E6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&amp;C&amp;"David,Bold"&amp;14&amp;P</oddFooter>
  </headerFooter>
  <rowBreaks count="20" manualBreakCount="20">
    <brk id="66" max="9" man="1"/>
    <brk id="144" max="9" man="1"/>
    <brk id="168" max="9" man="1"/>
    <brk id="228" max="9" man="1"/>
    <brk id="280" max="9" man="1"/>
    <brk id="315" max="9" man="1"/>
    <brk id="370" max="9" man="1"/>
    <brk id="428" max="9" man="1"/>
    <brk id="482" max="9" man="1"/>
    <brk id="504" max="9" man="1"/>
    <brk id="577" max="9" man="1"/>
    <brk id="624" max="9" man="1"/>
    <brk id="662" max="9" man="1"/>
    <brk id="680" max="9" man="1"/>
    <brk id="750" max="9" man="1"/>
    <brk id="812" max="9" man="1"/>
    <brk id="843" max="9" man="1"/>
    <brk id="896" max="9" man="1"/>
    <brk id="935" max="9" man="1"/>
    <brk id="96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5"/>
  <sheetViews>
    <sheetView rightToLeft="1" showOutlineSymbols="0" view="pageBreakPreview" zoomScaleSheetLayoutView="100" zoomScalePageLayoutView="0" workbookViewId="0" topLeftCell="A43">
      <selection activeCell="H76" sqref="H76"/>
    </sheetView>
  </sheetViews>
  <sheetFormatPr defaultColWidth="9.33203125" defaultRowHeight="12.75"/>
  <cols>
    <col min="1" max="1" width="8" style="27" customWidth="1"/>
    <col min="2" max="2" width="15.33203125" style="27" customWidth="1"/>
    <col min="3" max="3" width="30" style="27" customWidth="1"/>
    <col min="4" max="5" width="10.5" style="27" customWidth="1"/>
    <col min="6" max="6" width="13.83203125" style="83" customWidth="1"/>
    <col min="7" max="7" width="14.33203125" style="50" hidden="1" customWidth="1"/>
    <col min="8" max="8" width="13.83203125" style="27" customWidth="1"/>
    <col min="9" max="9" width="13.83203125" style="83" customWidth="1"/>
    <col min="10" max="10" width="13" style="83" hidden="1" customWidth="1"/>
    <col min="11" max="16384" width="9.33203125" style="27" customWidth="1"/>
  </cols>
  <sheetData>
    <row r="1" spans="1:9" s="1" customFormat="1" ht="27.75">
      <c r="A1" s="523" t="s">
        <v>798</v>
      </c>
      <c r="B1" s="523"/>
      <c r="C1" s="523"/>
      <c r="D1" s="523"/>
      <c r="E1" s="523"/>
      <c r="F1" s="523"/>
      <c r="G1" s="523"/>
      <c r="H1" s="523"/>
      <c r="I1" s="523"/>
    </row>
    <row r="2" spans="1:9" s="1" customFormat="1" ht="27.75">
      <c r="A2" s="521" t="s">
        <v>820</v>
      </c>
      <c r="B2" s="521"/>
      <c r="C2" s="521"/>
      <c r="D2" s="521"/>
      <c r="E2" s="521"/>
      <c r="F2" s="521"/>
      <c r="G2" s="521"/>
      <c r="H2" s="521"/>
      <c r="I2" s="521"/>
    </row>
    <row r="3" spans="1:9" ht="20.25">
      <c r="A3" s="539" t="s">
        <v>119</v>
      </c>
      <c r="B3" s="539"/>
      <c r="C3" s="539"/>
      <c r="D3" s="539"/>
      <c r="E3" s="539"/>
      <c r="F3" s="539"/>
      <c r="G3" s="539"/>
      <c r="H3" s="539"/>
      <c r="I3" s="539"/>
    </row>
    <row r="4" spans="1:9" ht="20.25">
      <c r="A4" s="539" t="s">
        <v>146</v>
      </c>
      <c r="B4" s="539"/>
      <c r="C4" s="539"/>
      <c r="D4" s="539"/>
      <c r="E4" s="539"/>
      <c r="F4" s="539"/>
      <c r="G4" s="539"/>
      <c r="H4" s="539"/>
      <c r="I4" s="539"/>
    </row>
    <row r="5" spans="1:10" s="1" customFormat="1" ht="20.25">
      <c r="A5" s="530" t="s">
        <v>306</v>
      </c>
      <c r="B5" s="530"/>
      <c r="C5" s="530"/>
      <c r="D5" s="530"/>
      <c r="E5" s="530"/>
      <c r="F5" s="530"/>
      <c r="G5" s="530"/>
      <c r="H5" s="530"/>
      <c r="I5" s="530"/>
      <c r="J5" s="17"/>
    </row>
    <row r="6" spans="1:10" s="37" customFormat="1" ht="13.5" thickBot="1">
      <c r="A6" s="42">
        <v>1</v>
      </c>
      <c r="B6" s="43">
        <v>2</v>
      </c>
      <c r="C6" s="43">
        <v>3</v>
      </c>
      <c r="D6" s="525" t="s">
        <v>392</v>
      </c>
      <c r="E6" s="532"/>
      <c r="F6" s="363" t="s">
        <v>325</v>
      </c>
      <c r="G6" s="230">
        <v>5</v>
      </c>
      <c r="H6" s="229" t="s">
        <v>393</v>
      </c>
      <c r="I6" s="363" t="s">
        <v>325</v>
      </c>
      <c r="J6" s="240" t="s">
        <v>416</v>
      </c>
    </row>
    <row r="7" spans="1:10" s="37" customFormat="1" ht="13.5" customHeight="1" thickTop="1">
      <c r="A7" s="35" t="s">
        <v>0</v>
      </c>
      <c r="B7" s="36"/>
      <c r="C7" s="36"/>
      <c r="D7" s="527" t="s">
        <v>297</v>
      </c>
      <c r="E7" s="533"/>
      <c r="F7" s="243"/>
      <c r="G7" s="242" t="s">
        <v>305</v>
      </c>
      <c r="H7" s="535" t="s">
        <v>915</v>
      </c>
      <c r="I7" s="243" t="s">
        <v>309</v>
      </c>
      <c r="J7" s="362" t="s">
        <v>309</v>
      </c>
    </row>
    <row r="8" spans="1:10" s="37" customFormat="1" ht="13.5" thickBot="1">
      <c r="A8" s="38" t="s">
        <v>1</v>
      </c>
      <c r="B8" s="39" t="s">
        <v>51</v>
      </c>
      <c r="C8" s="39" t="s">
        <v>2</v>
      </c>
      <c r="D8" s="529"/>
      <c r="E8" s="534"/>
      <c r="F8" s="365" t="s">
        <v>376</v>
      </c>
      <c r="G8" s="242"/>
      <c r="H8" s="536"/>
      <c r="I8" s="365" t="s">
        <v>376</v>
      </c>
      <c r="J8" s="368" t="s">
        <v>376</v>
      </c>
    </row>
    <row r="9" spans="1:10" s="37" customFormat="1" ht="26.25" thickBot="1">
      <c r="A9" s="40"/>
      <c r="B9" s="41"/>
      <c r="C9" s="41"/>
      <c r="D9" s="41" t="s">
        <v>771</v>
      </c>
      <c r="E9" s="41" t="s">
        <v>813</v>
      </c>
      <c r="F9" s="379" t="s">
        <v>771</v>
      </c>
      <c r="G9" s="245" t="s">
        <v>429</v>
      </c>
      <c r="H9" s="537"/>
      <c r="I9" s="379" t="s">
        <v>813</v>
      </c>
      <c r="J9" s="370" t="s">
        <v>417</v>
      </c>
    </row>
    <row r="10" spans="1:10" s="30" customFormat="1" ht="18.75" thickTop="1">
      <c r="A10" s="28" t="s">
        <v>123</v>
      </c>
      <c r="B10" s="28"/>
      <c r="C10" s="29"/>
      <c r="F10" s="203"/>
      <c r="G10" s="48"/>
      <c r="I10" s="203"/>
      <c r="J10" s="203"/>
    </row>
    <row r="11" spans="1:10" s="33" customFormat="1" ht="12.75" customHeight="1">
      <c r="A11" s="31" t="s">
        <v>54</v>
      </c>
      <c r="B11" s="31"/>
      <c r="C11" s="32"/>
      <c r="F11" s="204"/>
      <c r="G11" s="49"/>
      <c r="I11" s="204"/>
      <c r="J11" s="204"/>
    </row>
    <row r="12" spans="1:10" ht="12.75">
      <c r="A12" s="34">
        <v>640</v>
      </c>
      <c r="B12" s="34">
        <v>1430000640</v>
      </c>
      <c r="C12" s="34" t="s">
        <v>913</v>
      </c>
      <c r="D12" s="34"/>
      <c r="E12" s="34"/>
      <c r="F12" s="162"/>
      <c r="G12" s="385"/>
      <c r="H12" s="479"/>
      <c r="I12" s="162"/>
      <c r="J12" s="463"/>
    </row>
    <row r="13" spans="1:10" s="15" customFormat="1" ht="12.75" customHeight="1">
      <c r="A13" s="138" t="s">
        <v>13</v>
      </c>
      <c r="B13" s="138"/>
      <c r="C13" s="139"/>
      <c r="D13" s="136"/>
      <c r="E13" s="136"/>
      <c r="F13" s="136"/>
      <c r="G13" s="136"/>
      <c r="H13" s="136"/>
      <c r="I13" s="136"/>
      <c r="J13" s="25"/>
    </row>
    <row r="14" spans="1:10" s="1" customFormat="1" ht="12.75">
      <c r="A14" s="4">
        <v>110</v>
      </c>
      <c r="B14" s="432">
        <v>1911000110</v>
      </c>
      <c r="C14" s="4" t="s">
        <v>57</v>
      </c>
      <c r="D14" s="4"/>
      <c r="E14" s="4"/>
      <c r="F14" s="412">
        <v>271</v>
      </c>
      <c r="G14" s="412">
        <v>152</v>
      </c>
      <c r="H14" s="4">
        <v>265</v>
      </c>
      <c r="I14" s="412">
        <v>281</v>
      </c>
      <c r="J14" s="476"/>
    </row>
    <row r="15" spans="1:10" s="1" customFormat="1" ht="12.75">
      <c r="A15" s="4">
        <v>120</v>
      </c>
      <c r="B15" s="4">
        <v>1911000120</v>
      </c>
      <c r="C15" s="4" t="s">
        <v>4</v>
      </c>
      <c r="D15" s="4"/>
      <c r="E15" s="4"/>
      <c r="F15" s="412"/>
      <c r="G15" s="412">
        <v>5</v>
      </c>
      <c r="H15" s="4"/>
      <c r="I15" s="412"/>
      <c r="J15" s="476"/>
    </row>
    <row r="16" spans="1:10" s="1" customFormat="1" ht="12.75">
      <c r="A16" s="4">
        <v>320</v>
      </c>
      <c r="B16" s="4">
        <v>1911000320</v>
      </c>
      <c r="C16" s="4" t="s">
        <v>39</v>
      </c>
      <c r="D16" s="4"/>
      <c r="E16" s="4"/>
      <c r="F16" s="412"/>
      <c r="G16" s="412">
        <v>8</v>
      </c>
      <c r="H16" s="146"/>
      <c r="I16" s="412"/>
      <c r="J16" s="477"/>
    </row>
    <row r="17" spans="1:10" s="1" customFormat="1" ht="12.75">
      <c r="A17" s="21">
        <v>540</v>
      </c>
      <c r="B17" s="4">
        <v>1911000540</v>
      </c>
      <c r="C17" s="4" t="s">
        <v>8</v>
      </c>
      <c r="D17" s="4"/>
      <c r="E17" s="4"/>
      <c r="F17" s="162">
        <v>3</v>
      </c>
      <c r="G17" s="231"/>
      <c r="H17" s="4">
        <v>2</v>
      </c>
      <c r="I17" s="162">
        <v>2</v>
      </c>
      <c r="J17" s="463">
        <v>8</v>
      </c>
    </row>
    <row r="18" spans="1:10" s="1" customFormat="1" ht="12.75">
      <c r="A18" s="21">
        <v>759</v>
      </c>
      <c r="B18" s="4">
        <v>1911000759</v>
      </c>
      <c r="C18" s="4" t="s">
        <v>775</v>
      </c>
      <c r="D18" s="4"/>
      <c r="E18" s="4"/>
      <c r="F18" s="162">
        <v>110</v>
      </c>
      <c r="G18" s="231"/>
      <c r="H18" s="4">
        <v>112</v>
      </c>
      <c r="I18" s="162">
        <v>145</v>
      </c>
      <c r="J18" s="463"/>
    </row>
    <row r="19" spans="1:10" s="2" customFormat="1" ht="12.75">
      <c r="A19" s="6"/>
      <c r="B19" s="7" t="s">
        <v>124</v>
      </c>
      <c r="C19" s="7"/>
      <c r="D19" s="232">
        <v>2</v>
      </c>
      <c r="E19" s="232">
        <v>2</v>
      </c>
      <c r="F19" s="162"/>
      <c r="G19" s="7"/>
      <c r="H19" s="7"/>
      <c r="I19" s="162"/>
      <c r="J19" s="465"/>
    </row>
    <row r="20" spans="1:10" s="1" customFormat="1" ht="12.75">
      <c r="A20" s="5"/>
      <c r="B20" s="4" t="s">
        <v>14</v>
      </c>
      <c r="C20" s="4"/>
      <c r="D20" s="10"/>
      <c r="E20" s="10"/>
      <c r="F20" s="162">
        <f>SUM(F12)</f>
        <v>0</v>
      </c>
      <c r="G20" s="162">
        <f>SUM(G12)</f>
        <v>0</v>
      </c>
      <c r="H20" s="162">
        <f>SUM(H12)</f>
        <v>0</v>
      </c>
      <c r="I20" s="162">
        <f>SUM(I12)</f>
        <v>0</v>
      </c>
      <c r="J20" s="476">
        <f>SUM(J12)</f>
        <v>0</v>
      </c>
    </row>
    <row r="21" spans="1:10" s="1" customFormat="1" ht="12.75">
      <c r="A21" s="5"/>
      <c r="B21" s="4" t="s">
        <v>15</v>
      </c>
      <c r="C21" s="4"/>
      <c r="D21" s="10"/>
      <c r="E21" s="10"/>
      <c r="F21" s="162">
        <f>SUM(F14:F18)</f>
        <v>384</v>
      </c>
      <c r="G21" s="162">
        <f>SUM(G14:G17)</f>
        <v>165</v>
      </c>
      <c r="H21" s="162">
        <f>SUM(H14:H18)</f>
        <v>379</v>
      </c>
      <c r="I21" s="162">
        <f>SUM(I14:I18)</f>
        <v>428</v>
      </c>
      <c r="J21" s="476">
        <f>SUM(J14:J17)</f>
        <v>8</v>
      </c>
    </row>
    <row r="22" spans="1:10" s="1" customFormat="1" ht="12.75">
      <c r="A22" s="5"/>
      <c r="B22" s="4" t="s">
        <v>310</v>
      </c>
      <c r="C22" s="4"/>
      <c r="D22" s="10"/>
      <c r="E22" s="10"/>
      <c r="F22" s="153">
        <f>SUM(F20-F21)</f>
        <v>-384</v>
      </c>
      <c r="G22" s="153">
        <f>SUM(G20-G21)</f>
        <v>-165</v>
      </c>
      <c r="H22" s="153">
        <f>SUM(H20-H21)</f>
        <v>-379</v>
      </c>
      <c r="I22" s="153">
        <f>SUM(I20-I21)</f>
        <v>-428</v>
      </c>
      <c r="J22" s="478">
        <f>SUM(J20-J21)</f>
        <v>-8</v>
      </c>
    </row>
    <row r="23" ht="12.75">
      <c r="G23" s="27"/>
    </row>
    <row r="24" spans="1:10" s="30" customFormat="1" ht="18">
      <c r="A24" s="28" t="s">
        <v>147</v>
      </c>
      <c r="B24" s="28"/>
      <c r="C24" s="29"/>
      <c r="F24" s="203"/>
      <c r="I24" s="203"/>
      <c r="J24" s="203"/>
    </row>
    <row r="25" spans="1:10" s="33" customFormat="1" ht="12.75" customHeight="1">
      <c r="A25" s="31" t="s">
        <v>54</v>
      </c>
      <c r="B25" s="31"/>
      <c r="C25" s="32"/>
      <c r="F25" s="204"/>
      <c r="I25" s="204"/>
      <c r="J25" s="204"/>
    </row>
    <row r="26" spans="1:10" ht="12.75">
      <c r="A26" s="34">
        <v>210</v>
      </c>
      <c r="B26" s="439">
        <v>1413100210</v>
      </c>
      <c r="C26" s="34" t="s">
        <v>120</v>
      </c>
      <c r="D26" s="34"/>
      <c r="E26" s="34"/>
      <c r="F26" s="385"/>
      <c r="G26" s="385"/>
      <c r="H26" s="479"/>
      <c r="I26" s="385"/>
      <c r="J26" s="146">
        <v>2100</v>
      </c>
    </row>
    <row r="27" spans="1:10" ht="12.75">
      <c r="A27" s="34">
        <v>210</v>
      </c>
      <c r="B27" s="34">
        <v>1413100210</v>
      </c>
      <c r="C27" s="34" t="s">
        <v>433</v>
      </c>
      <c r="D27" s="34"/>
      <c r="E27" s="34"/>
      <c r="F27" s="385"/>
      <c r="G27" s="385"/>
      <c r="H27" s="479"/>
      <c r="I27" s="385"/>
      <c r="J27" s="146"/>
    </row>
    <row r="28" spans="1:10" ht="12.75">
      <c r="A28" s="34">
        <v>210</v>
      </c>
      <c r="B28" s="34">
        <v>1413110210</v>
      </c>
      <c r="C28" s="34" t="s">
        <v>121</v>
      </c>
      <c r="D28" s="34"/>
      <c r="E28" s="34"/>
      <c r="F28" s="385">
        <v>250</v>
      </c>
      <c r="G28" s="385">
        <v>631</v>
      </c>
      <c r="H28" s="479">
        <v>310</v>
      </c>
      <c r="I28" s="385">
        <v>300</v>
      </c>
      <c r="J28" s="146">
        <v>1400</v>
      </c>
    </row>
    <row r="29" spans="1:10" ht="12.75">
      <c r="A29" s="34">
        <v>210</v>
      </c>
      <c r="B29" s="34">
        <v>1413120210</v>
      </c>
      <c r="C29" s="34" t="s">
        <v>412</v>
      </c>
      <c r="D29" s="34"/>
      <c r="E29" s="34"/>
      <c r="F29" s="385"/>
      <c r="G29" s="385"/>
      <c r="H29" s="479"/>
      <c r="I29" s="385"/>
      <c r="J29" s="146"/>
    </row>
    <row r="30" spans="1:10" ht="12.75">
      <c r="A30" s="34">
        <v>210</v>
      </c>
      <c r="B30" s="34">
        <v>1413200210</v>
      </c>
      <c r="C30" s="34" t="s">
        <v>122</v>
      </c>
      <c r="D30" s="34"/>
      <c r="E30" s="34"/>
      <c r="F30" s="385">
        <v>3</v>
      </c>
      <c r="G30" s="385">
        <v>5</v>
      </c>
      <c r="H30" s="479">
        <v>4</v>
      </c>
      <c r="I30" s="385">
        <v>6</v>
      </c>
      <c r="J30" s="146">
        <v>30</v>
      </c>
    </row>
    <row r="31" spans="1:10" ht="12.75">
      <c r="A31" s="246" t="s">
        <v>13</v>
      </c>
      <c r="B31" s="34"/>
      <c r="C31" s="34"/>
      <c r="D31" s="34"/>
      <c r="E31" s="34"/>
      <c r="F31" s="385"/>
      <c r="G31" s="385"/>
      <c r="H31" s="479"/>
      <c r="I31" s="385"/>
      <c r="J31" s="34"/>
    </row>
    <row r="32" spans="1:10" ht="12.75">
      <c r="A32" s="34">
        <v>720</v>
      </c>
      <c r="B32" s="34">
        <v>1913100720</v>
      </c>
      <c r="C32" s="34" t="s">
        <v>125</v>
      </c>
      <c r="D32" s="34"/>
      <c r="E32" s="34"/>
      <c r="F32" s="385"/>
      <c r="G32" s="385"/>
      <c r="H32" s="479"/>
      <c r="I32" s="385"/>
      <c r="J32" s="146">
        <v>4050</v>
      </c>
    </row>
    <row r="33" spans="1:10" ht="12.75">
      <c r="A33" s="34">
        <v>582</v>
      </c>
      <c r="B33" s="34">
        <v>1913200582</v>
      </c>
      <c r="C33" s="34" t="s">
        <v>10</v>
      </c>
      <c r="D33" s="34"/>
      <c r="E33" s="34"/>
      <c r="F33" s="385"/>
      <c r="G33" s="385"/>
      <c r="H33" s="479"/>
      <c r="I33" s="385"/>
      <c r="J33" s="146">
        <v>2</v>
      </c>
    </row>
    <row r="34" spans="1:10" ht="12.75">
      <c r="A34" s="34">
        <v>720</v>
      </c>
      <c r="B34" s="34">
        <v>1913200720</v>
      </c>
      <c r="C34" s="34" t="s">
        <v>25</v>
      </c>
      <c r="D34" s="34"/>
      <c r="E34" s="34"/>
      <c r="F34" s="385"/>
      <c r="G34" s="385"/>
      <c r="H34" s="479"/>
      <c r="I34" s="385"/>
      <c r="J34" s="146">
        <v>2</v>
      </c>
    </row>
    <row r="35" spans="1:10" ht="12.75">
      <c r="A35" s="34">
        <v>750</v>
      </c>
      <c r="B35" s="34">
        <v>1913200750</v>
      </c>
      <c r="C35" s="34" t="s">
        <v>11</v>
      </c>
      <c r="D35" s="34"/>
      <c r="E35" s="34"/>
      <c r="F35" s="385"/>
      <c r="G35" s="385"/>
      <c r="H35" s="479"/>
      <c r="I35" s="385"/>
      <c r="J35" s="146">
        <v>60</v>
      </c>
    </row>
    <row r="36" spans="1:10" ht="12.75">
      <c r="A36" s="34">
        <v>930</v>
      </c>
      <c r="B36" s="34">
        <v>1913200930</v>
      </c>
      <c r="C36" s="34" t="s">
        <v>12</v>
      </c>
      <c r="D36" s="34"/>
      <c r="E36" s="34"/>
      <c r="F36" s="391"/>
      <c r="G36" s="385"/>
      <c r="H36" s="34"/>
      <c r="I36" s="391"/>
      <c r="J36" s="146">
        <v>80</v>
      </c>
    </row>
    <row r="37" spans="1:10" ht="12.75">
      <c r="A37" s="34"/>
      <c r="B37" s="34"/>
      <c r="C37" s="34"/>
      <c r="D37" s="34"/>
      <c r="E37" s="34"/>
      <c r="F37" s="34"/>
      <c r="G37" s="34"/>
      <c r="H37" s="34"/>
      <c r="I37" s="34"/>
      <c r="J37" s="146"/>
    </row>
    <row r="38" spans="1:10" s="1" customFormat="1" ht="12.75">
      <c r="A38" s="5"/>
      <c r="B38" s="4" t="s">
        <v>14</v>
      </c>
      <c r="C38" s="4"/>
      <c r="D38" s="10"/>
      <c r="E38" s="10"/>
      <c r="F38" s="162">
        <f>SUM(F26:F30)</f>
        <v>253</v>
      </c>
      <c r="G38" s="162">
        <f>SUM(G26:G30)</f>
        <v>636</v>
      </c>
      <c r="H38" s="162">
        <f>SUM(H26:H30)</f>
        <v>314</v>
      </c>
      <c r="I38" s="162">
        <f>SUM(I26:I30)</f>
        <v>306</v>
      </c>
      <c r="J38" s="162">
        <f>SUM(J26:J30)</f>
        <v>3530</v>
      </c>
    </row>
    <row r="39" spans="1:10" s="1" customFormat="1" ht="12.75">
      <c r="A39" s="5"/>
      <c r="B39" s="4" t="s">
        <v>15</v>
      </c>
      <c r="C39" s="4"/>
      <c r="D39" s="10"/>
      <c r="E39" s="10"/>
      <c r="F39" s="162">
        <f>SUM(F32:F36)</f>
        <v>0</v>
      </c>
      <c r="G39" s="162">
        <f>SUM(G32:G36)</f>
        <v>0</v>
      </c>
      <c r="H39" s="162">
        <f>SUM(H32:H36)</f>
        <v>0</v>
      </c>
      <c r="I39" s="162">
        <f>SUM(I32:I36)</f>
        <v>0</v>
      </c>
      <c r="J39" s="162">
        <f>SUM(J32:J36)</f>
        <v>4194</v>
      </c>
    </row>
    <row r="40" spans="1:10" s="1" customFormat="1" ht="12.75">
      <c r="A40" s="5"/>
      <c r="B40" s="4" t="s">
        <v>310</v>
      </c>
      <c r="C40" s="4"/>
      <c r="D40" s="10"/>
      <c r="E40" s="10"/>
      <c r="F40" s="201">
        <f>SUM(F38-F39)</f>
        <v>253</v>
      </c>
      <c r="G40" s="201">
        <f>SUM(G38-G39)</f>
        <v>636</v>
      </c>
      <c r="H40" s="201">
        <f>SUM(H38-H39)</f>
        <v>314</v>
      </c>
      <c r="I40" s="201">
        <f>SUM(I38-I39)</f>
        <v>306</v>
      </c>
      <c r="J40" s="201">
        <f>SUM(J38-J39)</f>
        <v>-664</v>
      </c>
    </row>
    <row r="41" spans="6:9" ht="12.75">
      <c r="F41" s="27"/>
      <c r="G41" s="27"/>
      <c r="I41" s="27"/>
    </row>
    <row r="42" spans="6:9" ht="12.75">
      <c r="F42" s="27"/>
      <c r="G42" s="27"/>
      <c r="I42" s="27"/>
    </row>
    <row r="43" spans="6:9" ht="12.75">
      <c r="F43" s="27"/>
      <c r="G43" s="27"/>
      <c r="I43" s="27"/>
    </row>
    <row r="44" spans="1:10" s="78" customFormat="1" ht="15.75">
      <c r="A44" s="70" t="s">
        <v>126</v>
      </c>
      <c r="B44" s="70"/>
      <c r="C44" s="70"/>
      <c r="D44" s="247">
        <f>SUM(D19)</f>
        <v>2</v>
      </c>
      <c r="E44" s="247">
        <f>SUM(E19)</f>
        <v>2</v>
      </c>
      <c r="J44" s="70"/>
    </row>
    <row r="45" spans="1:10" s="1" customFormat="1" ht="12.75">
      <c r="A45" s="5"/>
      <c r="B45" s="4" t="s">
        <v>14</v>
      </c>
      <c r="C45" s="4"/>
      <c r="D45" s="10"/>
      <c r="E45" s="10"/>
      <c r="F45" s="162">
        <f aca="true" t="shared" si="0" ref="F45:J46">SUM(F20,F38)</f>
        <v>253</v>
      </c>
      <c r="G45" s="162">
        <f t="shared" si="0"/>
        <v>636</v>
      </c>
      <c r="H45" s="162">
        <f t="shared" si="0"/>
        <v>314</v>
      </c>
      <c r="I45" s="162">
        <f t="shared" si="0"/>
        <v>306</v>
      </c>
      <c r="J45" s="162">
        <f t="shared" si="0"/>
        <v>3530</v>
      </c>
    </row>
    <row r="46" spans="1:10" s="1" customFormat="1" ht="12.75">
      <c r="A46" s="5"/>
      <c r="B46" s="4" t="s">
        <v>15</v>
      </c>
      <c r="C46" s="4"/>
      <c r="D46" s="10"/>
      <c r="E46" s="10"/>
      <c r="F46" s="162">
        <f t="shared" si="0"/>
        <v>384</v>
      </c>
      <c r="G46" s="162">
        <f t="shared" si="0"/>
        <v>165</v>
      </c>
      <c r="H46" s="162">
        <f t="shared" si="0"/>
        <v>379</v>
      </c>
      <c r="I46" s="162">
        <f t="shared" si="0"/>
        <v>428</v>
      </c>
      <c r="J46" s="162">
        <f t="shared" si="0"/>
        <v>4202</v>
      </c>
    </row>
    <row r="47" spans="1:10" s="1" customFormat="1" ht="12.75">
      <c r="A47" s="5"/>
      <c r="B47" s="4" t="s">
        <v>310</v>
      </c>
      <c r="C47" s="4"/>
      <c r="D47" s="10"/>
      <c r="E47" s="10"/>
      <c r="F47" s="153">
        <f>SUM(F45-F46)</f>
        <v>-131</v>
      </c>
      <c r="G47" s="153">
        <f>SUM(G45-G46)</f>
        <v>471</v>
      </c>
      <c r="H47" s="153">
        <f>SUM(H45-H46)</f>
        <v>-65</v>
      </c>
      <c r="I47" s="153">
        <f>SUM(I45-I46)</f>
        <v>-122</v>
      </c>
      <c r="J47" s="153">
        <f>SUM(J45-J46)</f>
        <v>-672</v>
      </c>
    </row>
    <row r="53" spans="1:9" s="1" customFormat="1" ht="27.75">
      <c r="A53" s="523" t="s">
        <v>26</v>
      </c>
      <c r="B53" s="523"/>
      <c r="C53" s="523"/>
      <c r="D53" s="523"/>
      <c r="E53" s="523"/>
      <c r="F53" s="523"/>
      <c r="G53" s="523"/>
      <c r="H53" s="523"/>
      <c r="I53" s="523"/>
    </row>
    <row r="54" spans="1:9" s="1" customFormat="1" ht="27.75">
      <c r="A54" s="521" t="s">
        <v>820</v>
      </c>
      <c r="B54" s="521"/>
      <c r="C54" s="521"/>
      <c r="D54" s="521"/>
      <c r="E54" s="521"/>
      <c r="F54" s="521"/>
      <c r="G54" s="521"/>
      <c r="H54" s="521"/>
      <c r="I54" s="521"/>
    </row>
    <row r="55" spans="1:9" ht="20.25">
      <c r="A55" s="539" t="s">
        <v>119</v>
      </c>
      <c r="B55" s="539"/>
      <c r="C55" s="539"/>
      <c r="D55" s="539"/>
      <c r="E55" s="539"/>
      <c r="F55" s="539"/>
      <c r="G55" s="539"/>
      <c r="H55" s="539"/>
      <c r="I55" s="539"/>
    </row>
    <row r="56" spans="1:9" ht="20.25">
      <c r="A56" s="539" t="s">
        <v>148</v>
      </c>
      <c r="B56" s="539"/>
      <c r="C56" s="539"/>
      <c r="D56" s="539"/>
      <c r="E56" s="539"/>
      <c r="F56" s="539"/>
      <c r="G56" s="539"/>
      <c r="H56" s="539"/>
      <c r="I56" s="539"/>
    </row>
    <row r="57" spans="1:10" s="1" customFormat="1" ht="20.25">
      <c r="A57" s="530" t="s">
        <v>306</v>
      </c>
      <c r="B57" s="530"/>
      <c r="C57" s="530"/>
      <c r="D57" s="530"/>
      <c r="E57" s="530"/>
      <c r="F57" s="530"/>
      <c r="G57" s="530"/>
      <c r="H57" s="530"/>
      <c r="I57" s="530"/>
      <c r="J57" s="17"/>
    </row>
    <row r="58" spans="1:10" s="37" customFormat="1" ht="13.5" thickBot="1">
      <c r="A58" s="42">
        <v>1</v>
      </c>
      <c r="B58" s="43">
        <v>2</v>
      </c>
      <c r="C58" s="43">
        <v>3</v>
      </c>
      <c r="D58" s="525" t="s">
        <v>392</v>
      </c>
      <c r="E58" s="532"/>
      <c r="F58" s="363" t="s">
        <v>325</v>
      </c>
      <c r="G58" s="230">
        <v>5</v>
      </c>
      <c r="H58" s="229" t="s">
        <v>393</v>
      </c>
      <c r="I58" s="363" t="s">
        <v>325</v>
      </c>
      <c r="J58" s="240" t="s">
        <v>416</v>
      </c>
    </row>
    <row r="59" spans="1:10" s="37" customFormat="1" ht="13.5" customHeight="1" thickTop="1">
      <c r="A59" s="35" t="s">
        <v>0</v>
      </c>
      <c r="B59" s="36"/>
      <c r="C59" s="36"/>
      <c r="D59" s="527" t="s">
        <v>297</v>
      </c>
      <c r="E59" s="533"/>
      <c r="F59" s="243" t="s">
        <v>309</v>
      </c>
      <c r="G59" s="242" t="s">
        <v>305</v>
      </c>
      <c r="H59" s="535" t="s">
        <v>814</v>
      </c>
      <c r="I59" s="243" t="s">
        <v>309</v>
      </c>
      <c r="J59" s="362" t="s">
        <v>309</v>
      </c>
    </row>
    <row r="60" spans="1:10" s="37" customFormat="1" ht="13.5" thickBot="1">
      <c r="A60" s="38" t="s">
        <v>1</v>
      </c>
      <c r="B60" s="39" t="s">
        <v>51</v>
      </c>
      <c r="C60" s="39" t="s">
        <v>2</v>
      </c>
      <c r="D60" s="529"/>
      <c r="E60" s="534"/>
      <c r="F60" s="365" t="s">
        <v>376</v>
      </c>
      <c r="G60" s="242"/>
      <c r="H60" s="536"/>
      <c r="I60" s="365" t="s">
        <v>376</v>
      </c>
      <c r="J60" s="368" t="s">
        <v>376</v>
      </c>
    </row>
    <row r="61" spans="1:10" s="37" customFormat="1" ht="26.25" thickBot="1">
      <c r="A61" s="40"/>
      <c r="B61" s="41"/>
      <c r="C61" s="41"/>
      <c r="D61" s="41" t="s">
        <v>771</v>
      </c>
      <c r="E61" s="41" t="s">
        <v>813</v>
      </c>
      <c r="F61" s="379" t="s">
        <v>771</v>
      </c>
      <c r="G61" s="245" t="s">
        <v>429</v>
      </c>
      <c r="H61" s="537"/>
      <c r="I61" s="379" t="s">
        <v>813</v>
      </c>
      <c r="J61" s="370" t="s">
        <v>417</v>
      </c>
    </row>
    <row r="62" spans="1:10" s="37" customFormat="1" ht="18.75" thickTop="1">
      <c r="A62" s="160" t="s">
        <v>326</v>
      </c>
      <c r="B62" s="39"/>
      <c r="C62" s="39"/>
      <c r="D62" s="39"/>
      <c r="E62" s="39"/>
      <c r="F62" s="65"/>
      <c r="G62" s="248"/>
      <c r="H62" s="65"/>
      <c r="I62" s="65"/>
      <c r="J62" s="358"/>
    </row>
    <row r="63" spans="1:10" s="37" customFormat="1" ht="12.75">
      <c r="A63" s="470" t="s">
        <v>54</v>
      </c>
      <c r="B63" s="457"/>
      <c r="C63" s="457"/>
      <c r="D63" s="457"/>
      <c r="E63" s="457"/>
      <c r="F63" s="58"/>
      <c r="G63" s="482"/>
      <c r="H63" s="58"/>
      <c r="I63" s="58"/>
      <c r="J63" s="195"/>
    </row>
    <row r="64" spans="1:10" s="37" customFormat="1" ht="12.75">
      <c r="A64" s="171" t="s">
        <v>322</v>
      </c>
      <c r="B64" s="440" t="s">
        <v>652</v>
      </c>
      <c r="C64" s="172" t="s">
        <v>127</v>
      </c>
      <c r="D64" s="171"/>
      <c r="E64" s="171"/>
      <c r="F64" s="162">
        <v>60</v>
      </c>
      <c r="G64" s="173">
        <v>50</v>
      </c>
      <c r="H64" s="173">
        <v>52</v>
      </c>
      <c r="I64" s="162">
        <v>60</v>
      </c>
      <c r="J64" s="467">
        <v>65</v>
      </c>
    </row>
    <row r="65" spans="1:10" s="2" customFormat="1" ht="12.75">
      <c r="A65" s="6"/>
      <c r="B65" s="7"/>
      <c r="C65" s="7"/>
      <c r="D65" s="232"/>
      <c r="E65" s="232"/>
      <c r="F65" s="162"/>
      <c r="G65" s="145"/>
      <c r="H65" s="7"/>
      <c r="I65" s="162"/>
      <c r="J65" s="469"/>
    </row>
    <row r="66" spans="1:10" s="1" customFormat="1" ht="12.75">
      <c r="A66" s="5"/>
      <c r="B66" s="4" t="s">
        <v>14</v>
      </c>
      <c r="C66" s="4"/>
      <c r="D66" s="10"/>
      <c r="E66" s="10"/>
      <c r="F66" s="162">
        <f>SUM(F64:F64)</f>
        <v>60</v>
      </c>
      <c r="G66" s="162">
        <f>SUM(G64:G64)</f>
        <v>50</v>
      </c>
      <c r="H66" s="162">
        <f>SUM(H64:H64)</f>
        <v>52</v>
      </c>
      <c r="I66" s="162">
        <f>SUM(I64:I64)</f>
        <v>60</v>
      </c>
      <c r="J66" s="480">
        <f>SUM(J64:J64)</f>
        <v>65</v>
      </c>
    </row>
    <row r="67" spans="1:10" s="1" customFormat="1" ht="12.75">
      <c r="A67" s="5"/>
      <c r="B67" s="4" t="s">
        <v>15</v>
      </c>
      <c r="C67" s="4"/>
      <c r="D67" s="10"/>
      <c r="E67" s="10"/>
      <c r="F67" s="162"/>
      <c r="G67" s="162"/>
      <c r="H67" s="162"/>
      <c r="I67" s="162"/>
      <c r="J67" s="480"/>
    </row>
    <row r="68" spans="1:10" s="1" customFormat="1" ht="12.75">
      <c r="A68" s="5"/>
      <c r="B68" s="4" t="s">
        <v>310</v>
      </c>
      <c r="C68" s="4"/>
      <c r="D68" s="10"/>
      <c r="E68" s="10"/>
      <c r="F68" s="201">
        <f>SUM(F66-F67)</f>
        <v>60</v>
      </c>
      <c r="G68" s="201">
        <f>SUM(G66-G67)</f>
        <v>50</v>
      </c>
      <c r="H68" s="201">
        <f>SUM(H66-H67)</f>
        <v>52</v>
      </c>
      <c r="I68" s="201">
        <f>SUM(I66-I67)</f>
        <v>60</v>
      </c>
      <c r="J68" s="481">
        <f>SUM(J66-J67)</f>
        <v>65</v>
      </c>
    </row>
    <row r="69" spans="1:10" s="1" customFormat="1" ht="12.75">
      <c r="A69" s="11"/>
      <c r="B69" s="17"/>
      <c r="C69" s="17"/>
      <c r="D69" s="12"/>
      <c r="E69" s="12"/>
      <c r="F69" s="159"/>
      <c r="G69" s="159"/>
      <c r="H69" s="159"/>
      <c r="I69" s="159"/>
      <c r="J69" s="17"/>
    </row>
    <row r="70" spans="1:10" s="1" customFormat="1" ht="18">
      <c r="A70" s="51" t="s">
        <v>327</v>
      </c>
      <c r="B70" s="17"/>
      <c r="C70" s="17"/>
      <c r="D70" s="12"/>
      <c r="E70" s="12"/>
      <c r="F70" s="159"/>
      <c r="G70" s="159"/>
      <c r="H70" s="159"/>
      <c r="I70" s="159"/>
      <c r="J70" s="17"/>
    </row>
    <row r="71" spans="1:10" s="1" customFormat="1" ht="12.75" customHeight="1">
      <c r="A71" s="236" t="s">
        <v>54</v>
      </c>
      <c r="B71" s="17"/>
      <c r="C71" s="17"/>
      <c r="D71" s="12"/>
      <c r="E71" s="12"/>
      <c r="F71" s="159"/>
      <c r="G71" s="159"/>
      <c r="H71" s="159"/>
      <c r="I71" s="159"/>
      <c r="J71" s="17"/>
    </row>
    <row r="72" spans="1:10" s="1" customFormat="1" ht="12.75" customHeight="1">
      <c r="A72" s="161">
        <v>970</v>
      </c>
      <c r="B72" s="154">
        <v>1472000970</v>
      </c>
      <c r="C72" s="154" t="s">
        <v>427</v>
      </c>
      <c r="D72" s="10"/>
      <c r="E72" s="10"/>
      <c r="F72" s="231"/>
      <c r="G72" s="231"/>
      <c r="H72" s="153"/>
      <c r="I72" s="231"/>
      <c r="J72" s="4"/>
    </row>
    <row r="73" spans="1:10" s="1" customFormat="1" ht="12.75" customHeight="1">
      <c r="A73" s="161">
        <v>210</v>
      </c>
      <c r="B73" s="4">
        <v>1473000210</v>
      </c>
      <c r="C73" s="4" t="s">
        <v>329</v>
      </c>
      <c r="D73" s="10"/>
      <c r="E73" s="10"/>
      <c r="F73" s="390">
        <v>60</v>
      </c>
      <c r="G73" s="231">
        <v>200</v>
      </c>
      <c r="H73" s="153">
        <v>102</v>
      </c>
      <c r="I73" s="390">
        <v>100</v>
      </c>
      <c r="J73" s="146">
        <v>765</v>
      </c>
    </row>
    <row r="74" spans="1:10" s="1" customFormat="1" ht="12.75" customHeight="1">
      <c r="A74" s="161">
        <v>211</v>
      </c>
      <c r="B74" s="4">
        <v>1473000211</v>
      </c>
      <c r="C74" s="4" t="s">
        <v>347</v>
      </c>
      <c r="D74" s="10"/>
      <c r="E74" s="10"/>
      <c r="F74" s="4"/>
      <c r="G74" s="4"/>
      <c r="H74" s="153"/>
      <c r="I74" s="4"/>
      <c r="J74" s="146"/>
    </row>
    <row r="75" spans="1:10" s="1" customFormat="1" ht="12.75" customHeight="1">
      <c r="A75" s="249" t="s">
        <v>13</v>
      </c>
      <c r="B75" s="17"/>
      <c r="C75" s="17"/>
      <c r="D75" s="12"/>
      <c r="E75" s="12"/>
      <c r="F75" s="4"/>
      <c r="G75" s="4"/>
      <c r="H75" s="159"/>
      <c r="I75" s="4"/>
      <c r="J75" s="4"/>
    </row>
    <row r="76" spans="1:10" s="1" customFormat="1" ht="12.75" customHeight="1">
      <c r="A76" s="164"/>
      <c r="B76" s="154"/>
      <c r="C76" s="154"/>
      <c r="D76" s="10"/>
      <c r="E76" s="10"/>
      <c r="F76" s="4"/>
      <c r="G76" s="4"/>
      <c r="H76" s="153"/>
      <c r="I76" s="4"/>
      <c r="J76" s="4"/>
    </row>
    <row r="77" spans="1:10" s="1" customFormat="1" ht="12.75" customHeight="1">
      <c r="A77" s="164">
        <v>431</v>
      </c>
      <c r="B77" s="154">
        <v>1973000431</v>
      </c>
      <c r="C77" s="154" t="s">
        <v>16</v>
      </c>
      <c r="D77" s="10"/>
      <c r="E77" s="10"/>
      <c r="F77" s="231"/>
      <c r="G77" s="231"/>
      <c r="H77" s="153"/>
      <c r="I77" s="231"/>
      <c r="J77" s="4">
        <v>45</v>
      </c>
    </row>
    <row r="78" spans="1:10" s="1" customFormat="1" ht="12.75" customHeight="1">
      <c r="A78" s="164">
        <v>432</v>
      </c>
      <c r="B78" s="154">
        <v>1973000432</v>
      </c>
      <c r="C78" s="154" t="s">
        <v>17</v>
      </c>
      <c r="D78" s="10"/>
      <c r="E78" s="10"/>
      <c r="F78" s="162"/>
      <c r="G78" s="4"/>
      <c r="H78" s="153"/>
      <c r="I78" s="162"/>
      <c r="J78" s="4"/>
    </row>
    <row r="79" spans="1:10" s="1" customFormat="1" ht="12.75" customHeight="1">
      <c r="A79" s="164">
        <v>750</v>
      </c>
      <c r="B79" s="154">
        <v>1973000750</v>
      </c>
      <c r="C79" s="154" t="s">
        <v>11</v>
      </c>
      <c r="D79" s="10"/>
      <c r="E79" s="10"/>
      <c r="F79" s="162"/>
      <c r="G79" s="4"/>
      <c r="H79" s="153"/>
      <c r="I79" s="162"/>
      <c r="J79" s="4">
        <v>200</v>
      </c>
    </row>
    <row r="80" spans="1:10" s="1" customFormat="1" ht="12.75">
      <c r="A80" s="24">
        <v>760</v>
      </c>
      <c r="B80" s="4">
        <v>1973000760</v>
      </c>
      <c r="C80" s="4" t="s">
        <v>328</v>
      </c>
      <c r="D80" s="10"/>
      <c r="E80" s="10"/>
      <c r="F80" s="162"/>
      <c r="G80" s="4"/>
      <c r="H80" s="153"/>
      <c r="I80" s="162"/>
      <c r="J80" s="146">
        <v>438</v>
      </c>
    </row>
    <row r="81" spans="1:10" s="1" customFormat="1" ht="12.75">
      <c r="A81" s="24"/>
      <c r="B81" s="4"/>
      <c r="C81" s="4"/>
      <c r="D81" s="10"/>
      <c r="E81" s="10"/>
      <c r="F81" s="162"/>
      <c r="G81" s="4"/>
      <c r="H81" s="153"/>
      <c r="I81" s="162"/>
      <c r="J81" s="146"/>
    </row>
    <row r="82" spans="1:10" s="1" customFormat="1" ht="12.75">
      <c r="A82" s="5"/>
      <c r="B82" s="4" t="s">
        <v>14</v>
      </c>
      <c r="C82" s="4"/>
      <c r="D82" s="10"/>
      <c r="E82" s="10"/>
      <c r="F82" s="162">
        <f>SUM(F72:F74)</f>
        <v>60</v>
      </c>
      <c r="G82" s="162">
        <f>SUM(G72:G74)</f>
        <v>200</v>
      </c>
      <c r="H82" s="162">
        <f>SUM(H72:H74)</f>
        <v>102</v>
      </c>
      <c r="I82" s="162">
        <f>SUM(I72:I74)</f>
        <v>100</v>
      </c>
      <c r="J82" s="162">
        <f>SUM(J72:J74)</f>
        <v>765</v>
      </c>
    </row>
    <row r="83" spans="1:10" s="1" customFormat="1" ht="12.75">
      <c r="A83" s="5"/>
      <c r="B83" s="4" t="s">
        <v>15</v>
      </c>
      <c r="C83" s="4"/>
      <c r="D83" s="10"/>
      <c r="E83" s="10"/>
      <c r="F83" s="162">
        <f>SUM(F76:F80)</f>
        <v>0</v>
      </c>
      <c r="G83" s="162">
        <f>SUM(G76:G80)</f>
        <v>0</v>
      </c>
      <c r="H83" s="162">
        <f>SUM(H76:H80)</f>
        <v>0</v>
      </c>
      <c r="I83" s="162">
        <f>SUM(I76:I80)</f>
        <v>0</v>
      </c>
      <c r="J83" s="162">
        <f>SUM(J76:J80)</f>
        <v>683</v>
      </c>
    </row>
    <row r="84" spans="1:10" s="1" customFormat="1" ht="12.75">
      <c r="A84" s="5"/>
      <c r="B84" s="4" t="s">
        <v>310</v>
      </c>
      <c r="C84" s="4"/>
      <c r="D84" s="10"/>
      <c r="E84" s="10"/>
      <c r="F84" s="201">
        <f>SUM(F82-F83)</f>
        <v>60</v>
      </c>
      <c r="G84" s="201">
        <f>SUM(G82-G83)</f>
        <v>200</v>
      </c>
      <c r="H84" s="201">
        <f>SUM(H82-H83)</f>
        <v>102</v>
      </c>
      <c r="I84" s="201">
        <f>SUM(I82-I83)</f>
        <v>100</v>
      </c>
      <c r="J84" s="201">
        <f>SUM(J82-J83)</f>
        <v>82</v>
      </c>
    </row>
    <row r="85" ht="12.75">
      <c r="G85" s="27"/>
    </row>
    <row r="86" ht="12.75">
      <c r="G86" s="27"/>
    </row>
    <row r="87" ht="12.75">
      <c r="G87" s="27"/>
    </row>
    <row r="88" ht="12.75">
      <c r="G88" s="27"/>
    </row>
    <row r="89" ht="12.75">
      <c r="G89" s="27"/>
    </row>
    <row r="90" spans="1:10" s="78" customFormat="1" ht="15.75">
      <c r="A90" s="70" t="s">
        <v>131</v>
      </c>
      <c r="B90" s="70"/>
      <c r="C90" s="70"/>
      <c r="D90" s="247">
        <f>SUM(D44,D65)</f>
        <v>2</v>
      </c>
      <c r="E90" s="247">
        <f>SUM(E44,E65)</f>
        <v>2</v>
      </c>
      <c r="F90" s="70"/>
      <c r="I90" s="70"/>
      <c r="J90" s="70"/>
    </row>
    <row r="91" spans="1:10" s="1" customFormat="1" ht="12.75">
      <c r="A91" s="5"/>
      <c r="B91" s="4" t="s">
        <v>14</v>
      </c>
      <c r="C91" s="4"/>
      <c r="D91" s="10"/>
      <c r="E91" s="10"/>
      <c r="F91" s="162">
        <f>SUM(F45,F66,F82)</f>
        <v>373</v>
      </c>
      <c r="G91" s="162">
        <f aca="true" t="shared" si="1" ref="G91:J92">SUM(G45,G66,G82)</f>
        <v>886</v>
      </c>
      <c r="H91" s="162">
        <f>SUM(H45,H66,H82)</f>
        <v>468</v>
      </c>
      <c r="I91" s="162">
        <f t="shared" si="1"/>
        <v>466</v>
      </c>
      <c r="J91" s="162">
        <f t="shared" si="1"/>
        <v>4360</v>
      </c>
    </row>
    <row r="92" spans="1:10" s="1" customFormat="1" ht="12.75">
      <c r="A92" s="5"/>
      <c r="B92" s="4" t="s">
        <v>15</v>
      </c>
      <c r="C92" s="4"/>
      <c r="D92" s="10"/>
      <c r="E92" s="10"/>
      <c r="F92" s="162">
        <f>SUM(F46,F67,F83)</f>
        <v>384</v>
      </c>
      <c r="G92" s="162">
        <f t="shared" si="1"/>
        <v>165</v>
      </c>
      <c r="H92" s="162">
        <f>SUM(H46,H67,H83)</f>
        <v>379</v>
      </c>
      <c r="I92" s="162">
        <f t="shared" si="1"/>
        <v>428</v>
      </c>
      <c r="J92" s="162">
        <f t="shared" si="1"/>
        <v>4885</v>
      </c>
    </row>
    <row r="93" spans="1:10" s="1" customFormat="1" ht="12.75">
      <c r="A93" s="5"/>
      <c r="B93" s="4" t="s">
        <v>310</v>
      </c>
      <c r="C93" s="4"/>
      <c r="D93" s="10"/>
      <c r="E93" s="10"/>
      <c r="F93" s="153">
        <f>SUM(F91-F92)</f>
        <v>-11</v>
      </c>
      <c r="G93" s="153">
        <f>SUM(G91-G92)</f>
        <v>721</v>
      </c>
      <c r="H93" s="153">
        <f>SUM(H91-H92)</f>
        <v>89</v>
      </c>
      <c r="I93" s="153">
        <f>SUM(I91-I92)</f>
        <v>38</v>
      </c>
      <c r="J93" s="153">
        <f>SUM(J91-J92)</f>
        <v>-525</v>
      </c>
    </row>
    <row r="145" spans="1:7" ht="18">
      <c r="A145" s="538"/>
      <c r="B145" s="538"/>
      <c r="C145" s="538"/>
      <c r="D145" s="83"/>
      <c r="E145" s="83"/>
      <c r="G145" s="84"/>
    </row>
    <row r="146" spans="1:7" ht="12.75">
      <c r="A146" s="204"/>
      <c r="B146" s="83"/>
      <c r="C146" s="83"/>
      <c r="D146" s="83"/>
      <c r="E146" s="83"/>
      <c r="G146" s="84"/>
    </row>
    <row r="147" spans="1:8" ht="12.75">
      <c r="A147" s="83"/>
      <c r="B147" s="83"/>
      <c r="C147" s="83"/>
      <c r="D147" s="83"/>
      <c r="E147" s="83"/>
      <c r="G147" s="84"/>
      <c r="H147" s="83"/>
    </row>
    <row r="148" spans="1:8" ht="12.75" customHeight="1">
      <c r="A148" s="83"/>
      <c r="B148" s="83"/>
      <c r="C148" s="83"/>
      <c r="D148" s="83"/>
      <c r="E148" s="83"/>
      <c r="G148" s="84"/>
      <c r="H148" s="83"/>
    </row>
    <row r="149" spans="1:8" ht="12.75" customHeight="1">
      <c r="A149" s="83"/>
      <c r="B149" s="83"/>
      <c r="C149" s="83"/>
      <c r="D149" s="83"/>
      <c r="E149" s="83"/>
      <c r="G149" s="84"/>
      <c r="H149" s="83"/>
    </row>
    <row r="150" spans="1:8" ht="12.75">
      <c r="A150" s="83"/>
      <c r="B150" s="83"/>
      <c r="C150" s="85"/>
      <c r="D150" s="83"/>
      <c r="E150" s="83"/>
      <c r="G150" s="84"/>
      <c r="H150" s="83"/>
    </row>
    <row r="151" spans="1:8" ht="12.75">
      <c r="A151" s="83"/>
      <c r="B151" s="83"/>
      <c r="C151" s="85"/>
      <c r="D151" s="83"/>
      <c r="E151" s="83"/>
      <c r="G151" s="84"/>
      <c r="H151" s="83"/>
    </row>
    <row r="152" spans="1:8" ht="12.75">
      <c r="A152" s="83"/>
      <c r="B152" s="83"/>
      <c r="C152" s="83"/>
      <c r="D152" s="83"/>
      <c r="E152" s="83"/>
      <c r="G152" s="84"/>
      <c r="H152" s="83"/>
    </row>
    <row r="153" spans="1:8" ht="12.75">
      <c r="A153" s="83"/>
      <c r="B153" s="83"/>
      <c r="C153" s="83"/>
      <c r="D153" s="83"/>
      <c r="E153" s="83"/>
      <c r="G153" s="84"/>
      <c r="H153" s="83"/>
    </row>
    <row r="154" spans="1:9" ht="12.75">
      <c r="A154" s="83"/>
      <c r="B154" s="83"/>
      <c r="C154" s="83"/>
      <c r="D154" s="83"/>
      <c r="E154" s="83"/>
      <c r="F154" s="150"/>
      <c r="G154" s="150"/>
      <c r="H154" s="150"/>
      <c r="I154" s="150"/>
    </row>
    <row r="155" spans="1:9" ht="12.75">
      <c r="A155" s="83"/>
      <c r="B155" s="83"/>
      <c r="C155" s="83"/>
      <c r="D155" s="83"/>
      <c r="E155" s="83"/>
      <c r="F155" s="150"/>
      <c r="G155" s="150"/>
      <c r="H155" s="150"/>
      <c r="I155" s="150"/>
    </row>
    <row r="156" spans="1:9" ht="12.75">
      <c r="A156" s="174"/>
      <c r="B156" s="174"/>
      <c r="C156" s="174"/>
      <c r="D156" s="83"/>
      <c r="E156" s="83"/>
      <c r="F156" s="150"/>
      <c r="G156" s="150"/>
      <c r="H156" s="149"/>
      <c r="I156" s="150"/>
    </row>
    <row r="160" ht="12.75">
      <c r="A160" s="82"/>
    </row>
    <row r="170" spans="6:9" ht="12.75">
      <c r="F170" s="84"/>
      <c r="H170" s="50"/>
      <c r="I170" s="84"/>
    </row>
    <row r="171" spans="6:9" ht="12.75">
      <c r="F171" s="84"/>
      <c r="H171" s="50"/>
      <c r="I171" s="84"/>
    </row>
    <row r="172" spans="6:9" ht="12.75">
      <c r="F172" s="84"/>
      <c r="H172" s="50"/>
      <c r="I172" s="84"/>
    </row>
    <row r="345" ht="12.75">
      <c r="C345" s="27" t="s">
        <v>321</v>
      </c>
    </row>
  </sheetData>
  <sheetProtection/>
  <mergeCells count="17">
    <mergeCell ref="A5:I5"/>
    <mergeCell ref="A57:I57"/>
    <mergeCell ref="A53:I53"/>
    <mergeCell ref="A54:I54"/>
    <mergeCell ref="A55:I55"/>
    <mergeCell ref="A56:I56"/>
    <mergeCell ref="H7:H9"/>
    <mergeCell ref="A145:C145"/>
    <mergeCell ref="D6:E6"/>
    <mergeCell ref="D7:E8"/>
    <mergeCell ref="D58:E58"/>
    <mergeCell ref="D59:E60"/>
    <mergeCell ref="A1:I1"/>
    <mergeCell ref="A2:I2"/>
    <mergeCell ref="A3:I3"/>
    <mergeCell ref="A4:I4"/>
    <mergeCell ref="H59:H61"/>
  </mergeCells>
  <printOptions/>
  <pageMargins left="0.75" right="0.75" top="1" bottom="1" header="0.5" footer="0.5"/>
  <pageSetup horizontalDpi="300" verticalDpi="300" orientation="portrait" paperSize="9" scale="80" r:id="rId1"/>
  <headerFooter alignWithMargins="0">
    <oddFooter>&amp;C&amp;"David,Bold"&amp;14&amp;P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מועצה תל שבע</dc:creator>
  <cp:keywords/>
  <dc:description/>
  <cp:lastModifiedBy>admin</cp:lastModifiedBy>
  <cp:lastPrinted>2017-03-26T06:05:44Z</cp:lastPrinted>
  <dcterms:created xsi:type="dcterms:W3CDTF">2002-10-06T09:26:09Z</dcterms:created>
  <dcterms:modified xsi:type="dcterms:W3CDTF">2018-05-09T20:32:10Z</dcterms:modified>
  <cp:category/>
  <cp:version/>
  <cp:contentType/>
  <cp:contentStatus/>
</cp:coreProperties>
</file>