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חוברת_עבודה_זו" defaultThemeVersion="124226"/>
  <mc:AlternateContent xmlns:mc="http://schemas.openxmlformats.org/markup-compatibility/2006">
    <mc:Choice Requires="x15">
      <x15ac:absPath xmlns:x15ac="http://schemas.microsoft.com/office/spreadsheetml/2010/11/ac" url="C:\Users\LioraG\Downloads\מונגשים\תרבות\"/>
    </mc:Choice>
  </mc:AlternateContent>
  <xr:revisionPtr revIDLastSave="0" documentId="13_ncr:1_{6B99BB3E-D612-4BBB-BD94-9DEB43494DB1}" xr6:coauthVersionLast="47" xr6:coauthVersionMax="47" xr10:uidLastSave="{00000000-0000-0000-0000-000000000000}"/>
  <workbookProtection workbookAlgorithmName="SHA-512" workbookHashValue="pvld+arVxK5GmuDkWIIfuQ4Ujo8PpKYIkJxtEJ+vXsu/3CLzpIwoHvPHH8s4rApXfbt5TGTAoN0a4cYHiO/fxw==" workbookSaltValue="EFTD4a3ou25800uQZaP8ww==" workbookSpinCount="100000" lockStructure="1"/>
  <bookViews>
    <workbookView xWindow="-120" yWindow="-120" windowWidth="29040" windowHeight="15840" tabRatio="783" activeTab="3" xr2:uid="{00000000-000D-0000-FFFF-FFFF00000000}"/>
  </bookViews>
  <sheets>
    <sheet name="הנחיות" sheetId="23" r:id="rId1"/>
    <sheet name="פרטי המשרד" sheetId="24" r:id="rId2"/>
    <sheet name="יחידות המשרד" sheetId="21" r:id="rId3"/>
    <sheet name="רשימת מאגרים" sheetId="14" r:id="rId4"/>
    <sheet name="טבלת משרדים" sheetId="10" state="hidden" r:id="rId5"/>
    <sheet name="PIVOT" sheetId="25" r:id="rId6"/>
    <sheet name="פרמטרים" sheetId="13" state="hidden" r:id="rId7"/>
  </sheets>
  <externalReferences>
    <externalReference r:id="rId8"/>
    <externalReference r:id="rId9"/>
  </externalReferences>
  <definedNames>
    <definedName name="_xlnm._FilterDatabase" localSheetId="3" hidden="1">'רשימת מאגרים'!$C$5:$AZ$205</definedName>
    <definedName name="DB_Table">'רשימת מאגרים'!$A$5:$AZ$162</definedName>
    <definedName name="owssvr__2" localSheetId="4" hidden="1">'טבלת משרדים'!$A$1:$K$67</definedName>
    <definedName name="_xlnm.Print_Area" localSheetId="0">הנחיות!$A$1:$G$35</definedName>
    <definedName name="_xlnm.Print_Area" localSheetId="2">'יחידות המשרד'!$B$1:$H$10</definedName>
    <definedName name="_xlnm.Print_Area" localSheetId="1">'פרטי המשרד'!$B$1:$I$16</definedName>
    <definedName name="_xlnm.Print_Area" localSheetId="3">'רשימת מאגרים'!$C$1:$AV$58</definedName>
    <definedName name="_xlnm.Print_Titles" localSheetId="0">הנחיות!$1:$4</definedName>
    <definedName name="_xlnm.Print_Titles" localSheetId="2">'יחידות המשרד'!$1:$3</definedName>
    <definedName name="_xlnm.Print_Titles" localSheetId="1">'פרטי המשרד'!$1:$3</definedName>
    <definedName name="_xlnm.Print_Titles" localSheetId="3">'רשימת מאגרים'!$C:$E,'רשימת מאגרים'!$1:$5</definedName>
    <definedName name="ארגון" localSheetId="1">טבלת_משרדים[שם המשרד]</definedName>
    <definedName name="ארגון">טבלת_משרדים[שם המשרד]</definedName>
    <definedName name="בסיס_מידע">פרמטרים!$H$3:$H$13</definedName>
    <definedName name="דרוג">פרמטרים!$J$3:$J$7</definedName>
    <definedName name="ה.אוכלוסיה">הנחיות!$B$26</definedName>
    <definedName name="ה.הבעת_עיניין">הנחיות!$B$23</definedName>
    <definedName name="ה.פרטי_אחראי">הנחיות!$B$11</definedName>
    <definedName name="ה.קושי_להנגיש">הנחיות!$B$27</definedName>
    <definedName name="ה.שאלות_טכניות">הנחיות!$B$30</definedName>
    <definedName name="ה.שאלות_כלליות">הנחיות!$B$20</definedName>
    <definedName name="ה.שמות_יחידות">הנחיות!$B$17</definedName>
    <definedName name="ה.תהליכי_שיתוף">הנחיות!$B$14</definedName>
    <definedName name="ה.תועלת">הנחיות!$B$25</definedName>
    <definedName name="ה.תכנון_הנגשה">הנחיות!$B$33</definedName>
    <definedName name="הבעת_עיניין">פרמטרים!$R$3:$R$7</definedName>
    <definedName name="המשרד">'פרטי המשרד'!$D$6</definedName>
    <definedName name="ח_אוכלוסיה">'רשימת מאגרים'!$Q$5</definedName>
    <definedName name="ח_הבעת_עיניין">'רשימת מאגרים'!$M$5</definedName>
    <definedName name="ח_יחידות">טבלה9[[#Headers],[שם היחידה]]</definedName>
    <definedName name="ח_פרטי_אחראיים">'פרטי המשרד'!$D$8</definedName>
    <definedName name="ח_קושי">'רשימת מאגרים'!$T$5</definedName>
    <definedName name="ח_שאלות_טכניות">'רשימת מאגרים'!$V$5</definedName>
    <definedName name="ח_שאלות_כלליות">'רשימת מאגרים'!$F$5</definedName>
    <definedName name="ח_שיתוף_ציבור">'פרטי המשרד'!$D$15</definedName>
    <definedName name="ח_תועלות">'רשימת מאגרים'!$O$5</definedName>
    <definedName name="ח_תכנון_הנגשה">'רשימת מאגרים'!$AR$5</definedName>
    <definedName name="כןלא">פרמטרים!$D$3:$D$4</definedName>
    <definedName name="מהימנות">פרמטרים!$L$3:$L$5</definedName>
    <definedName name="סוג_שיתוף">פרמטרים!$AB$3:$AB$6</definedName>
    <definedName name="סטטוס">פרמטרים!$V$3:$V$8</definedName>
    <definedName name="סימול">'פרטי המשרד'!$G$6</definedName>
    <definedName name="קושי">פרמטרים!$N$3:$N$5</definedName>
    <definedName name="קושי_בהנגשה">פרמטרים!$T$3:$T$6</definedName>
    <definedName name="רבעון">פרמטרים!$X$3:$X$26</definedName>
    <definedName name="רבעון_שיתוף">פרמטרים!$Z$3:$Z$10</definedName>
    <definedName name="שם_היחידה">פרמטרים!$AD$3:$AD$329</definedName>
    <definedName name="תדירות_עדכון">פרמטרים!$P$3:$P$8</definedName>
    <definedName name="תעדוף">פרמטרים!$AF$3:$AF$7</definedName>
  </definedNames>
  <calcPr calcId="191029"/>
  <pivotCaches>
    <pivotCache cacheId="2"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68" i="14" l="1"/>
  <c r="AL49" i="14"/>
  <c r="AL47" i="14"/>
  <c r="AL37" i="14"/>
  <c r="AL34" i="14"/>
  <c r="AL33" i="14"/>
  <c r="AL32" i="14"/>
  <c r="AL31" i="14"/>
  <c r="AL30" i="14"/>
  <c r="AL21" i="14"/>
  <c r="AL20" i="14"/>
  <c r="AL19" i="14"/>
  <c r="AL18" i="14"/>
  <c r="AL16" i="14"/>
  <c r="AL65" i="14"/>
  <c r="AL64" i="14"/>
  <c r="AL63" i="14"/>
  <c r="AL62" i="14"/>
  <c r="AL61" i="14"/>
  <c r="AL60" i="14"/>
  <c r="AL59" i="14"/>
  <c r="AL58" i="14"/>
  <c r="AL57" i="14"/>
  <c r="AL56" i="14"/>
  <c r="AL55" i="14"/>
  <c r="AL54" i="14"/>
  <c r="AL53" i="14"/>
  <c r="AL52" i="14"/>
  <c r="AL51" i="14"/>
  <c r="AL50" i="14"/>
  <c r="AL48" i="14"/>
  <c r="AL46" i="14"/>
  <c r="AL45" i="14"/>
  <c r="AL44" i="14"/>
  <c r="AL43" i="14"/>
  <c r="AL42" i="14"/>
  <c r="AL41" i="14"/>
  <c r="AL40" i="14"/>
  <c r="AL39" i="14"/>
  <c r="AL36" i="14"/>
  <c r="AL35" i="14"/>
  <c r="AL29" i="14"/>
  <c r="AL28" i="14"/>
  <c r="AL27" i="14"/>
  <c r="AL26" i="14"/>
  <c r="AL25" i="14"/>
  <c r="AL24" i="14"/>
  <c r="AL23" i="14"/>
  <c r="AL17" i="14"/>
  <c r="AL15" i="14"/>
  <c r="AL14" i="14"/>
  <c r="AL13" i="14"/>
  <c r="AL12" i="14"/>
  <c r="AL11" i="14"/>
  <c r="AL10" i="14"/>
  <c r="AL9" i="14"/>
  <c r="AL7" i="14"/>
  <c r="AL38" i="14"/>
  <c r="AL22" i="14"/>
  <c r="AL8" i="14"/>
  <c r="C13" i="24" l="1"/>
  <c r="AP7" i="14"/>
  <c r="AP8" i="14"/>
  <c r="AP9" i="14"/>
  <c r="AP10" i="14"/>
  <c r="AP11" i="14"/>
  <c r="AP12" i="14"/>
  <c r="AP13" i="14"/>
  <c r="AP14" i="14"/>
  <c r="AP15" i="14"/>
  <c r="AP16" i="14"/>
  <c r="AP17" i="14"/>
  <c r="AP18" i="14"/>
  <c r="AP19" i="14"/>
  <c r="AP20" i="14"/>
  <c r="AP21" i="14"/>
  <c r="AP22" i="14"/>
  <c r="AP23" i="14"/>
  <c r="AP24" i="14"/>
  <c r="AP25" i="14"/>
  <c r="AP26" i="14"/>
  <c r="AP27" i="14"/>
  <c r="AP28" i="14"/>
  <c r="AP29" i="14"/>
  <c r="AP30" i="14"/>
  <c r="AP31" i="14"/>
  <c r="AP32" i="14"/>
  <c r="AP33" i="14"/>
  <c r="AP34" i="14"/>
  <c r="AP35" i="14"/>
  <c r="AP36" i="14"/>
  <c r="AP37" i="14"/>
  <c r="AP38" i="14"/>
  <c r="AP39" i="14"/>
  <c r="AP40" i="14"/>
  <c r="AP41" i="14"/>
  <c r="AP42" i="14"/>
  <c r="AP43" i="14"/>
  <c r="AP44" i="14"/>
  <c r="AP45" i="14"/>
  <c r="AP46" i="14"/>
  <c r="AP47" i="14"/>
  <c r="AP48" i="14"/>
  <c r="AP49" i="14"/>
  <c r="AP50" i="14"/>
  <c r="AP51" i="14"/>
  <c r="AP52" i="14"/>
  <c r="AP53" i="14"/>
  <c r="AP54" i="14"/>
  <c r="AP55" i="14"/>
  <c r="AP56" i="14"/>
  <c r="AP57" i="14"/>
  <c r="AP58" i="14"/>
  <c r="AP59" i="14"/>
  <c r="AP60" i="14"/>
  <c r="AP61" i="14"/>
  <c r="AP62" i="14"/>
  <c r="AP63" i="14"/>
  <c r="AP64" i="14"/>
  <c r="AP65" i="14"/>
  <c r="AP66" i="14"/>
  <c r="AP67" i="14"/>
  <c r="AP68" i="14"/>
  <c r="AP69" i="14"/>
  <c r="AP70" i="14"/>
  <c r="AP71" i="14"/>
  <c r="AP72" i="14"/>
  <c r="AP73" i="14"/>
  <c r="AP74" i="14"/>
  <c r="AP75" i="14"/>
  <c r="AP76" i="14"/>
  <c r="AP77" i="14"/>
  <c r="AP78" i="14"/>
  <c r="AP79" i="14"/>
  <c r="AP80" i="14"/>
  <c r="AP81" i="14"/>
  <c r="AP82" i="14"/>
  <c r="AP83" i="14"/>
  <c r="AP84" i="14"/>
  <c r="AP85" i="14"/>
  <c r="AP86" i="14"/>
  <c r="AP87" i="14"/>
  <c r="AP88" i="14"/>
  <c r="AP89" i="14"/>
  <c r="AP90" i="14"/>
  <c r="AP91" i="14"/>
  <c r="AP92" i="14"/>
  <c r="AP93" i="14"/>
  <c r="AP94" i="14"/>
  <c r="AP95" i="14"/>
  <c r="AP96" i="14"/>
  <c r="AP97" i="14"/>
  <c r="AP98" i="14"/>
  <c r="AP99" i="14"/>
  <c r="AP100" i="14"/>
  <c r="AP101" i="14"/>
  <c r="AP102" i="14"/>
  <c r="AP103" i="14"/>
  <c r="AP104" i="14"/>
  <c r="AP105" i="14"/>
  <c r="AP106" i="14"/>
  <c r="AP107" i="14"/>
  <c r="AP108" i="14"/>
  <c r="AP109" i="14"/>
  <c r="AP110" i="14"/>
  <c r="AP111" i="14"/>
  <c r="AP112" i="14"/>
  <c r="AP113" i="14"/>
  <c r="AP114" i="14"/>
  <c r="AP115" i="14"/>
  <c r="AP116" i="14"/>
  <c r="AP117" i="14"/>
  <c r="AP118" i="14"/>
  <c r="AP119" i="14"/>
  <c r="AP120" i="14"/>
  <c r="AP121" i="14"/>
  <c r="AP122" i="14"/>
  <c r="AP123" i="14"/>
  <c r="AP124" i="14"/>
  <c r="AP125" i="14"/>
  <c r="AP126" i="14"/>
  <c r="AP127" i="14"/>
  <c r="AP128" i="14"/>
  <c r="AP129" i="14"/>
  <c r="AP130" i="14"/>
  <c r="AP131" i="14"/>
  <c r="AP132" i="14"/>
  <c r="AP133" i="14"/>
  <c r="AP134" i="14"/>
  <c r="AP135" i="14"/>
  <c r="AP136" i="14"/>
  <c r="AP137" i="14"/>
  <c r="AP138" i="14"/>
  <c r="AP139" i="14"/>
  <c r="AP140" i="14"/>
  <c r="AP141" i="14"/>
  <c r="AP142" i="14"/>
  <c r="AP143" i="14"/>
  <c r="AP144" i="14"/>
  <c r="AP145" i="14"/>
  <c r="AP146" i="14"/>
  <c r="AP147" i="14"/>
  <c r="AP148" i="14"/>
  <c r="AP149" i="14"/>
  <c r="AP150" i="14"/>
  <c r="AP151" i="14"/>
  <c r="AP152" i="14"/>
  <c r="AP153" i="14"/>
  <c r="AP154" i="14"/>
  <c r="AP155" i="14"/>
  <c r="AP156" i="14"/>
  <c r="AP157" i="14"/>
  <c r="AP158" i="14"/>
  <c r="AP159" i="14"/>
  <c r="AP160" i="14"/>
  <c r="AP161" i="14"/>
  <c r="AP162" i="14"/>
  <c r="AP163" i="14"/>
  <c r="AP164" i="14"/>
  <c r="AP165" i="14"/>
  <c r="AP166" i="14"/>
  <c r="AP167" i="14"/>
  <c r="AP168" i="14"/>
  <c r="AP169" i="14"/>
  <c r="AP170" i="14"/>
  <c r="AP171" i="14"/>
  <c r="AP172" i="14"/>
  <c r="AP173" i="14"/>
  <c r="AP174" i="14"/>
  <c r="AP175" i="14"/>
  <c r="AP176" i="14"/>
  <c r="AP177" i="14"/>
  <c r="AP178" i="14"/>
  <c r="AP179" i="14"/>
  <c r="AP180" i="14"/>
  <c r="AP181" i="14"/>
  <c r="AP182" i="14"/>
  <c r="AP183" i="14"/>
  <c r="AP184" i="14"/>
  <c r="AP185" i="14"/>
  <c r="AP186" i="14"/>
  <c r="AP187" i="14"/>
  <c r="AP188" i="14"/>
  <c r="AP189" i="14"/>
  <c r="AP190" i="14"/>
  <c r="AP191" i="14"/>
  <c r="AP192" i="14"/>
  <c r="AP193" i="14"/>
  <c r="AP194" i="14"/>
  <c r="AP195" i="14"/>
  <c r="AP196" i="14"/>
  <c r="AP197" i="14"/>
  <c r="AP198" i="14"/>
  <c r="AP199" i="14"/>
  <c r="AP200" i="14"/>
  <c r="AP201" i="14"/>
  <c r="AP202" i="14"/>
  <c r="AP203" i="14"/>
  <c r="AP204" i="14"/>
  <c r="AP205" i="14"/>
  <c r="AP6" i="14"/>
  <c r="AF7" i="14"/>
  <c r="AD8" i="14"/>
  <c r="AF8" i="14" s="1"/>
  <c r="AF9" i="14"/>
  <c r="AD10" i="14"/>
  <c r="AH10" i="14" s="1"/>
  <c r="AF11" i="14"/>
  <c r="AF12" i="14"/>
  <c r="AD13" i="14"/>
  <c r="AF13" i="14" s="1"/>
  <c r="AF14" i="14"/>
  <c r="AF15" i="14"/>
  <c r="AF16" i="14"/>
  <c r="AF17" i="14"/>
  <c r="AH18" i="14"/>
  <c r="AD19" i="14"/>
  <c r="AF19" i="14" s="1"/>
  <c r="AF20" i="14"/>
  <c r="AF21" i="14"/>
  <c r="AD22" i="14"/>
  <c r="AF22" i="14" s="1"/>
  <c r="AD23" i="14"/>
  <c r="AF23" i="14" s="1"/>
  <c r="AF24" i="14"/>
  <c r="AF25" i="14"/>
  <c r="AH26" i="14"/>
  <c r="AD27" i="14"/>
  <c r="AF27" i="14" s="1"/>
  <c r="AD28" i="14"/>
  <c r="AF28" i="14" s="1"/>
  <c r="AD29" i="14"/>
  <c r="AF29" i="14" s="1"/>
  <c r="AF30" i="14"/>
  <c r="AF31" i="14"/>
  <c r="AD32" i="14"/>
  <c r="AH32" i="14" s="1"/>
  <c r="AD33" i="14"/>
  <c r="AH33" i="14" s="1"/>
  <c r="AD34" i="14"/>
  <c r="AF34" i="14" s="1"/>
  <c r="AD35" i="14"/>
  <c r="AH35" i="14" s="1"/>
  <c r="AD36" i="14"/>
  <c r="AH36" i="14" s="1"/>
  <c r="AF37" i="14"/>
  <c r="AD38" i="14"/>
  <c r="AF38" i="14" s="1"/>
  <c r="AD39" i="14"/>
  <c r="AH39" i="14" s="1"/>
  <c r="AD40" i="14"/>
  <c r="AH40" i="14" s="1"/>
  <c r="AD41" i="14"/>
  <c r="AH41" i="14" s="1"/>
  <c r="AD42" i="14"/>
  <c r="AH42" i="14" s="1"/>
  <c r="AD43" i="14"/>
  <c r="AH43" i="14" s="1"/>
  <c r="AH44" i="14"/>
  <c r="AD45" i="14"/>
  <c r="AH45" i="14" s="1"/>
  <c r="AF46" i="14"/>
  <c r="AH47" i="14"/>
  <c r="AH48" i="14"/>
  <c r="AH49" i="14"/>
  <c r="AF50" i="14"/>
  <c r="AH51" i="14"/>
  <c r="AH52" i="14"/>
  <c r="AH53" i="14"/>
  <c r="AF54" i="14"/>
  <c r="AH55" i="14"/>
  <c r="AH56" i="14"/>
  <c r="AH57" i="14"/>
  <c r="AH58" i="14"/>
  <c r="AH59" i="14"/>
  <c r="AH60" i="14"/>
  <c r="AF61" i="14"/>
  <c r="AF62" i="14"/>
  <c r="AH63" i="14"/>
  <c r="AH64" i="14"/>
  <c r="AH65" i="14"/>
  <c r="AD66" i="14"/>
  <c r="AD67" i="14"/>
  <c r="AD68" i="14"/>
  <c r="AH68" i="14" s="1"/>
  <c r="AD69" i="14"/>
  <c r="AF69" i="14" s="1"/>
  <c r="AD70" i="14"/>
  <c r="AH70" i="14" s="1"/>
  <c r="AH71" i="14"/>
  <c r="AD72" i="14"/>
  <c r="AF72" i="14" s="1"/>
  <c r="AD73" i="14"/>
  <c r="AF73" i="14" s="1"/>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D101" i="14"/>
  <c r="AD102" i="14"/>
  <c r="AD103" i="14"/>
  <c r="AD104" i="14"/>
  <c r="AD105" i="14"/>
  <c r="AD106" i="14"/>
  <c r="AD107" i="14"/>
  <c r="AD108" i="14"/>
  <c r="AD109" i="14"/>
  <c r="AD110" i="14"/>
  <c r="AD111" i="14"/>
  <c r="AD112" i="14"/>
  <c r="AD113" i="14"/>
  <c r="AD114" i="14"/>
  <c r="AD115" i="14"/>
  <c r="AD116" i="14"/>
  <c r="AD117" i="14"/>
  <c r="AD118" i="14"/>
  <c r="AD119" i="14"/>
  <c r="AD120" i="14"/>
  <c r="AD121" i="14"/>
  <c r="AD122" i="14"/>
  <c r="AD123" i="14"/>
  <c r="AD124" i="14"/>
  <c r="AD125" i="14"/>
  <c r="AD126" i="14"/>
  <c r="AD127" i="14"/>
  <c r="AD128" i="14"/>
  <c r="AD129" i="14"/>
  <c r="AD130" i="14"/>
  <c r="AD131" i="14"/>
  <c r="AD132" i="14"/>
  <c r="AD133" i="14"/>
  <c r="AD134" i="14"/>
  <c r="AD135" i="14"/>
  <c r="AD136" i="14"/>
  <c r="AD137" i="14"/>
  <c r="AD138" i="14"/>
  <c r="AD139" i="14"/>
  <c r="AD140" i="14"/>
  <c r="AD141" i="14"/>
  <c r="AD142" i="14"/>
  <c r="AD143" i="14"/>
  <c r="AD144" i="14"/>
  <c r="AD145" i="14"/>
  <c r="AD146" i="14"/>
  <c r="AD147" i="14"/>
  <c r="AD148" i="14"/>
  <c r="AD149" i="14"/>
  <c r="AD150" i="14"/>
  <c r="AD151" i="14"/>
  <c r="AD152" i="14"/>
  <c r="AD153" i="14"/>
  <c r="AD154" i="14"/>
  <c r="AD155" i="14"/>
  <c r="AD156" i="14"/>
  <c r="AD157" i="14"/>
  <c r="AD158" i="14"/>
  <c r="AD159" i="14"/>
  <c r="AD160" i="14"/>
  <c r="AD161" i="14"/>
  <c r="AD162" i="14"/>
  <c r="AD163" i="14"/>
  <c r="AD164" i="14"/>
  <c r="AD165" i="14"/>
  <c r="AD166" i="14"/>
  <c r="AD167" i="14"/>
  <c r="AD168" i="14"/>
  <c r="AD169" i="14"/>
  <c r="AD170" i="14"/>
  <c r="AD171" i="14"/>
  <c r="AD172" i="14"/>
  <c r="AD173" i="14"/>
  <c r="AD174" i="14"/>
  <c r="AD175" i="14"/>
  <c r="AD176" i="14"/>
  <c r="AD177" i="14"/>
  <c r="AD178" i="14"/>
  <c r="AD179" i="14"/>
  <c r="AD180" i="14"/>
  <c r="AD181" i="14"/>
  <c r="AD182" i="14"/>
  <c r="AD183" i="14"/>
  <c r="AD184" i="14"/>
  <c r="AD185" i="14"/>
  <c r="AD186" i="14"/>
  <c r="AD187" i="14"/>
  <c r="AD188" i="14"/>
  <c r="AD189" i="14"/>
  <c r="AD190" i="14"/>
  <c r="AD191" i="14"/>
  <c r="AD192" i="14"/>
  <c r="AD193" i="14"/>
  <c r="AD194" i="14"/>
  <c r="AD195" i="14"/>
  <c r="AD196" i="14"/>
  <c r="AD197" i="14"/>
  <c r="AD198" i="14"/>
  <c r="AD199" i="14"/>
  <c r="AD200" i="14"/>
  <c r="AD201" i="14"/>
  <c r="AD202" i="14"/>
  <c r="AD203" i="14"/>
  <c r="AD204" i="14"/>
  <c r="AD205" i="14"/>
  <c r="AF6" i="14"/>
  <c r="AH7" i="14"/>
  <c r="AH66" i="14"/>
  <c r="AH67" i="14"/>
  <c r="AH74" i="14"/>
  <c r="AH75" i="14"/>
  <c r="AH76" i="14"/>
  <c r="AH77" i="14"/>
  <c r="AH78" i="14"/>
  <c r="AH79" i="14"/>
  <c r="AH80" i="14"/>
  <c r="AH81" i="14"/>
  <c r="AH82" i="14"/>
  <c r="AH83" i="14"/>
  <c r="AH84" i="14"/>
  <c r="AH85" i="14"/>
  <c r="AH86" i="14"/>
  <c r="AH87" i="14"/>
  <c r="AH88" i="14"/>
  <c r="AH89" i="14"/>
  <c r="AH90" i="14"/>
  <c r="AH91" i="14"/>
  <c r="AH92" i="14"/>
  <c r="AH93" i="14"/>
  <c r="AH94" i="14"/>
  <c r="AH95" i="14"/>
  <c r="AH96" i="14"/>
  <c r="AH97" i="14"/>
  <c r="AH98" i="14"/>
  <c r="AH99" i="14"/>
  <c r="AH100" i="14"/>
  <c r="AH101" i="14"/>
  <c r="AH102" i="14"/>
  <c r="AH103" i="14"/>
  <c r="AH104" i="14"/>
  <c r="AH105" i="14"/>
  <c r="AH106" i="14"/>
  <c r="AH107" i="14"/>
  <c r="AH108" i="14"/>
  <c r="AH109" i="14"/>
  <c r="AH110" i="14"/>
  <c r="AH111" i="14"/>
  <c r="AH112" i="14"/>
  <c r="AH113" i="14"/>
  <c r="AH114" i="14"/>
  <c r="AH115" i="14"/>
  <c r="AH116" i="14"/>
  <c r="AH117" i="14"/>
  <c r="AH118" i="14"/>
  <c r="AH119" i="14"/>
  <c r="AH120" i="14"/>
  <c r="AH121" i="14"/>
  <c r="AH122" i="14"/>
  <c r="AH123" i="14"/>
  <c r="AH124" i="14"/>
  <c r="AH125" i="14"/>
  <c r="AH126" i="14"/>
  <c r="AH127" i="14"/>
  <c r="AH128" i="14"/>
  <c r="AH129" i="14"/>
  <c r="AH130" i="14"/>
  <c r="AH131" i="14"/>
  <c r="AH132" i="14"/>
  <c r="AH133" i="14"/>
  <c r="AH134" i="14"/>
  <c r="AH135" i="14"/>
  <c r="AH136" i="14"/>
  <c r="AH137" i="14"/>
  <c r="AH138" i="14"/>
  <c r="AH139" i="14"/>
  <c r="AH140" i="14"/>
  <c r="AH141" i="14"/>
  <c r="AH142" i="14"/>
  <c r="AH143" i="14"/>
  <c r="AH144" i="14"/>
  <c r="AH145" i="14"/>
  <c r="AH146" i="14"/>
  <c r="AH147" i="14"/>
  <c r="AH148" i="14"/>
  <c r="AH149" i="14"/>
  <c r="AH150" i="14"/>
  <c r="AH151" i="14"/>
  <c r="AH152" i="14"/>
  <c r="AH153" i="14"/>
  <c r="AH154" i="14"/>
  <c r="AH155" i="14"/>
  <c r="AH156" i="14"/>
  <c r="AH157" i="14"/>
  <c r="AH158" i="14"/>
  <c r="AH159" i="14"/>
  <c r="AH160" i="14"/>
  <c r="AH161" i="14"/>
  <c r="AH162" i="14"/>
  <c r="AH163" i="14"/>
  <c r="AH164" i="14"/>
  <c r="AH165" i="14"/>
  <c r="AH166" i="14"/>
  <c r="AH167" i="14"/>
  <c r="AH168" i="14"/>
  <c r="AH169" i="14"/>
  <c r="AH170" i="14"/>
  <c r="AH171" i="14"/>
  <c r="AH172" i="14"/>
  <c r="AH173" i="14"/>
  <c r="AH174" i="14"/>
  <c r="AH175" i="14"/>
  <c r="AH176" i="14"/>
  <c r="AH177" i="14"/>
  <c r="AH178" i="14"/>
  <c r="AH179" i="14"/>
  <c r="AH180" i="14"/>
  <c r="AH181" i="14"/>
  <c r="AH182" i="14"/>
  <c r="AH183" i="14"/>
  <c r="AH184" i="14"/>
  <c r="AH185" i="14"/>
  <c r="AH186" i="14"/>
  <c r="AH187" i="14"/>
  <c r="AH188" i="14"/>
  <c r="AH189" i="14"/>
  <c r="AH190" i="14"/>
  <c r="AH191" i="14"/>
  <c r="AH192" i="14"/>
  <c r="AH193" i="14"/>
  <c r="AH194" i="14"/>
  <c r="AH195" i="14"/>
  <c r="AH196" i="14"/>
  <c r="AH197" i="14"/>
  <c r="AH198" i="14"/>
  <c r="AH199" i="14"/>
  <c r="AH200" i="14"/>
  <c r="AH201" i="14"/>
  <c r="AH202" i="14"/>
  <c r="AH203" i="14"/>
  <c r="AH204" i="14"/>
  <c r="AH205" i="14"/>
  <c r="AF10" i="14"/>
  <c r="AF66" i="14"/>
  <c r="AF67" i="14"/>
  <c r="AF74" i="14"/>
  <c r="AF75" i="14"/>
  <c r="AF76" i="14"/>
  <c r="AF77" i="14"/>
  <c r="AF78" i="14"/>
  <c r="AF79" i="14"/>
  <c r="AF80" i="14"/>
  <c r="AF81" i="14"/>
  <c r="AF82" i="14"/>
  <c r="AF83" i="14"/>
  <c r="AF84" i="14"/>
  <c r="AF85" i="14"/>
  <c r="AF86" i="14"/>
  <c r="AF87" i="14"/>
  <c r="AF88" i="14"/>
  <c r="AF89" i="14"/>
  <c r="AF90" i="14"/>
  <c r="AF91" i="14"/>
  <c r="AF92" i="14"/>
  <c r="AF93" i="14"/>
  <c r="AF94" i="14"/>
  <c r="AF95" i="14"/>
  <c r="AF96" i="14"/>
  <c r="AF97" i="14"/>
  <c r="AF98" i="14"/>
  <c r="AF99" i="14"/>
  <c r="AF100" i="14"/>
  <c r="AF101" i="14"/>
  <c r="AF102" i="14"/>
  <c r="AF103" i="14"/>
  <c r="AF104" i="14"/>
  <c r="AF105" i="14"/>
  <c r="AF106" i="14"/>
  <c r="AF107" i="14"/>
  <c r="AF108" i="14"/>
  <c r="AF109" i="14"/>
  <c r="AF110" i="14"/>
  <c r="AF111" i="14"/>
  <c r="AF112" i="14"/>
  <c r="AF113" i="14"/>
  <c r="AF114" i="14"/>
  <c r="AF115" i="14"/>
  <c r="AF116" i="14"/>
  <c r="AF117" i="14"/>
  <c r="AF118" i="14"/>
  <c r="AF119" i="14"/>
  <c r="AF120" i="14"/>
  <c r="AF121" i="14"/>
  <c r="AF122" i="14"/>
  <c r="AF123" i="14"/>
  <c r="AF124" i="14"/>
  <c r="AF125" i="14"/>
  <c r="AF126" i="14"/>
  <c r="AF127" i="14"/>
  <c r="AF128" i="14"/>
  <c r="AF129" i="14"/>
  <c r="AF130" i="14"/>
  <c r="AF131" i="14"/>
  <c r="AF132" i="14"/>
  <c r="AF133" i="14"/>
  <c r="AF134" i="14"/>
  <c r="AF135" i="14"/>
  <c r="AF136" i="14"/>
  <c r="AF137" i="14"/>
  <c r="AF138" i="14"/>
  <c r="AF139" i="14"/>
  <c r="AF140" i="14"/>
  <c r="AF141" i="14"/>
  <c r="AF142" i="14"/>
  <c r="AF143" i="14"/>
  <c r="AF144" i="14"/>
  <c r="AF145" i="14"/>
  <c r="AF146" i="14"/>
  <c r="AF147" i="14"/>
  <c r="AF148" i="14"/>
  <c r="AF149" i="14"/>
  <c r="AF150" i="14"/>
  <c r="AF151" i="14"/>
  <c r="AF152" i="14"/>
  <c r="AF153" i="14"/>
  <c r="AF154" i="14"/>
  <c r="AF155" i="14"/>
  <c r="AF156" i="14"/>
  <c r="AF157" i="14"/>
  <c r="AF158" i="14"/>
  <c r="AF159" i="14"/>
  <c r="AF160" i="14"/>
  <c r="AF161" i="14"/>
  <c r="AF162" i="14"/>
  <c r="AF163" i="14"/>
  <c r="AF164" i="14"/>
  <c r="AF165" i="14"/>
  <c r="AF166" i="14"/>
  <c r="AF167" i="14"/>
  <c r="AF168" i="14"/>
  <c r="AF169" i="14"/>
  <c r="AF170" i="14"/>
  <c r="AF171" i="14"/>
  <c r="AF172" i="14"/>
  <c r="AF173" i="14"/>
  <c r="AF174" i="14"/>
  <c r="AF175" i="14"/>
  <c r="AF176" i="14"/>
  <c r="AF177" i="14"/>
  <c r="AF178" i="14"/>
  <c r="AF179" i="14"/>
  <c r="AF180" i="14"/>
  <c r="AF181" i="14"/>
  <c r="AF182" i="14"/>
  <c r="AF183" i="14"/>
  <c r="AF184" i="14"/>
  <c r="AF185" i="14"/>
  <c r="AF186" i="14"/>
  <c r="AF187" i="14"/>
  <c r="AF188" i="14"/>
  <c r="AF189" i="14"/>
  <c r="AF190" i="14"/>
  <c r="AF191" i="14"/>
  <c r="AF192" i="14"/>
  <c r="AF193" i="14"/>
  <c r="AF194" i="14"/>
  <c r="AF195" i="14"/>
  <c r="AF196" i="14"/>
  <c r="AF197" i="14"/>
  <c r="AF198" i="14"/>
  <c r="AF199" i="14"/>
  <c r="AF200" i="14"/>
  <c r="AF201" i="14"/>
  <c r="AF202" i="14"/>
  <c r="AF203" i="14"/>
  <c r="AF204" i="14"/>
  <c r="AF205" i="14"/>
  <c r="AN7" i="14"/>
  <c r="AN8" i="14"/>
  <c r="AN9" i="14"/>
  <c r="AN10" i="14"/>
  <c r="AN11" i="14"/>
  <c r="AN12" i="14"/>
  <c r="AN13" i="14"/>
  <c r="AN14" i="14"/>
  <c r="AN15" i="14"/>
  <c r="AN16" i="14"/>
  <c r="AN17" i="14"/>
  <c r="AN18" i="14"/>
  <c r="AN19" i="14"/>
  <c r="AN20" i="14"/>
  <c r="AN21" i="14"/>
  <c r="AN22" i="14"/>
  <c r="AN23" i="14"/>
  <c r="AN24" i="14"/>
  <c r="AN25" i="14"/>
  <c r="AN26" i="14"/>
  <c r="AN27" i="14"/>
  <c r="AN28" i="14"/>
  <c r="AN29" i="14"/>
  <c r="AN30" i="14"/>
  <c r="AN31" i="14"/>
  <c r="AN32" i="14"/>
  <c r="AN33" i="14"/>
  <c r="AN34" i="14"/>
  <c r="AN35" i="14"/>
  <c r="AN36" i="14"/>
  <c r="AN37" i="14"/>
  <c r="AN38" i="14"/>
  <c r="AN39" i="14"/>
  <c r="AN40" i="14"/>
  <c r="AN41" i="14"/>
  <c r="AN42" i="14"/>
  <c r="AN43" i="14"/>
  <c r="AN44" i="14"/>
  <c r="AN45" i="14"/>
  <c r="AN46" i="14"/>
  <c r="AN47" i="14"/>
  <c r="AN48" i="14"/>
  <c r="AN49" i="14"/>
  <c r="AN50" i="14"/>
  <c r="AN51" i="14"/>
  <c r="AN52" i="14"/>
  <c r="AN53" i="14"/>
  <c r="AN54" i="14"/>
  <c r="AN55" i="14"/>
  <c r="AN56" i="14"/>
  <c r="AN57" i="14"/>
  <c r="AN58" i="14"/>
  <c r="AN59" i="14"/>
  <c r="AN60" i="14"/>
  <c r="AN61" i="14"/>
  <c r="AN62" i="14"/>
  <c r="AN63" i="14"/>
  <c r="AN64" i="14"/>
  <c r="AN65" i="14"/>
  <c r="AN66" i="14"/>
  <c r="AN67" i="14"/>
  <c r="AN68" i="14"/>
  <c r="AN69" i="14"/>
  <c r="AN70" i="14"/>
  <c r="AN71" i="14"/>
  <c r="AN72" i="14"/>
  <c r="AN73" i="14"/>
  <c r="AN74" i="14"/>
  <c r="AN75" i="14"/>
  <c r="AN76" i="14"/>
  <c r="AN77" i="14"/>
  <c r="AN78" i="14"/>
  <c r="AN79" i="14"/>
  <c r="AN80" i="14"/>
  <c r="AN81" i="14"/>
  <c r="AN82" i="14"/>
  <c r="AN83" i="14"/>
  <c r="AN84" i="14"/>
  <c r="AN85" i="14"/>
  <c r="AN86" i="14"/>
  <c r="AN87" i="14"/>
  <c r="AN88" i="14"/>
  <c r="AN89" i="14"/>
  <c r="AN90" i="14"/>
  <c r="AN91" i="14"/>
  <c r="AN92" i="14"/>
  <c r="AN93" i="14"/>
  <c r="AN94" i="14"/>
  <c r="AN95" i="14"/>
  <c r="AN96" i="14"/>
  <c r="AN97" i="14"/>
  <c r="AN98" i="14"/>
  <c r="AN99" i="14"/>
  <c r="AN100" i="14"/>
  <c r="AN101" i="14"/>
  <c r="AN102" i="14"/>
  <c r="AN103" i="14"/>
  <c r="AN104" i="14"/>
  <c r="AN105" i="14"/>
  <c r="AN106" i="14"/>
  <c r="AN107" i="14"/>
  <c r="AN108" i="14"/>
  <c r="AN109" i="14"/>
  <c r="AN110" i="14"/>
  <c r="AN111" i="14"/>
  <c r="AN112" i="14"/>
  <c r="AN113" i="14"/>
  <c r="AN114" i="14"/>
  <c r="AN115" i="14"/>
  <c r="AN116" i="14"/>
  <c r="AN117" i="14"/>
  <c r="AN118" i="14"/>
  <c r="AN119" i="14"/>
  <c r="AN120" i="14"/>
  <c r="AN121" i="14"/>
  <c r="AN122" i="14"/>
  <c r="AN123" i="14"/>
  <c r="AN124" i="14"/>
  <c r="AN125" i="14"/>
  <c r="AN126" i="14"/>
  <c r="AN127" i="14"/>
  <c r="AN128" i="14"/>
  <c r="AN129" i="14"/>
  <c r="AN130" i="14"/>
  <c r="AN131" i="14"/>
  <c r="AN132" i="14"/>
  <c r="AN133" i="14"/>
  <c r="AN134" i="14"/>
  <c r="AN135" i="14"/>
  <c r="AN136" i="14"/>
  <c r="AN137" i="14"/>
  <c r="AN138" i="14"/>
  <c r="AN139" i="14"/>
  <c r="AN140" i="14"/>
  <c r="AN141" i="14"/>
  <c r="AN142" i="14"/>
  <c r="AN143" i="14"/>
  <c r="AN144" i="14"/>
  <c r="AN145" i="14"/>
  <c r="AN146" i="14"/>
  <c r="AN147" i="14"/>
  <c r="AN148" i="14"/>
  <c r="AN149" i="14"/>
  <c r="AN150" i="14"/>
  <c r="AN151" i="14"/>
  <c r="AN152" i="14"/>
  <c r="AN153" i="14"/>
  <c r="AN154" i="14"/>
  <c r="AN155" i="14"/>
  <c r="AN156" i="14"/>
  <c r="AN157" i="14"/>
  <c r="AN158" i="14"/>
  <c r="AN159" i="14"/>
  <c r="AN160" i="14"/>
  <c r="AN161" i="14"/>
  <c r="AN162" i="14"/>
  <c r="AN163" i="14"/>
  <c r="AN164" i="14"/>
  <c r="AN165" i="14"/>
  <c r="AN166" i="14"/>
  <c r="AN167" i="14"/>
  <c r="AN168" i="14"/>
  <c r="AN169" i="14"/>
  <c r="AN170" i="14"/>
  <c r="AN171" i="14"/>
  <c r="AN172" i="14"/>
  <c r="AN173" i="14"/>
  <c r="AN174" i="14"/>
  <c r="AN175" i="14"/>
  <c r="AN176" i="14"/>
  <c r="AN177" i="14"/>
  <c r="AN178" i="14"/>
  <c r="AN179" i="14"/>
  <c r="AN180" i="14"/>
  <c r="AN181" i="14"/>
  <c r="AN182" i="14"/>
  <c r="AN183" i="14"/>
  <c r="AN184" i="14"/>
  <c r="AN185" i="14"/>
  <c r="AN186" i="14"/>
  <c r="AN187" i="14"/>
  <c r="AN188" i="14"/>
  <c r="AN189" i="14"/>
  <c r="AN190" i="14"/>
  <c r="AN191" i="14"/>
  <c r="AN192" i="14"/>
  <c r="AN193" i="14"/>
  <c r="AN194" i="14"/>
  <c r="AN195" i="14"/>
  <c r="AN196" i="14"/>
  <c r="AN197" i="14"/>
  <c r="AN198" i="14"/>
  <c r="AN199" i="14"/>
  <c r="AN200" i="14"/>
  <c r="AN201" i="14"/>
  <c r="AN202" i="14"/>
  <c r="AN203" i="14"/>
  <c r="AN204" i="14"/>
  <c r="AN205" i="14"/>
  <c r="AN6" i="14"/>
  <c r="AJ7" i="14"/>
  <c r="AJ8" i="14"/>
  <c r="AJ9" i="14"/>
  <c r="AJ10" i="14"/>
  <c r="AJ11" i="14"/>
  <c r="AJ12" i="14"/>
  <c r="AJ13" i="14"/>
  <c r="AJ14" i="14"/>
  <c r="AJ15" i="14"/>
  <c r="AJ16" i="14"/>
  <c r="AJ17" i="14"/>
  <c r="AJ18" i="14"/>
  <c r="AJ19" i="14"/>
  <c r="AJ20" i="14"/>
  <c r="AJ21" i="14"/>
  <c r="AJ22" i="14"/>
  <c r="AJ23" i="14"/>
  <c r="AJ24" i="14"/>
  <c r="AJ25" i="14"/>
  <c r="AJ26" i="14"/>
  <c r="AJ27" i="14"/>
  <c r="AJ28" i="14"/>
  <c r="AJ29" i="14"/>
  <c r="AJ30" i="14"/>
  <c r="AJ31" i="14"/>
  <c r="AJ32" i="14"/>
  <c r="AJ33" i="14"/>
  <c r="AJ34" i="14"/>
  <c r="AJ35" i="14"/>
  <c r="AJ36" i="14"/>
  <c r="AJ37" i="14"/>
  <c r="AJ38" i="14"/>
  <c r="AJ39" i="14"/>
  <c r="AJ40" i="14"/>
  <c r="AJ41" i="14"/>
  <c r="AJ42" i="14"/>
  <c r="AJ43" i="14"/>
  <c r="AJ44" i="14"/>
  <c r="AJ45" i="14"/>
  <c r="AJ46" i="14"/>
  <c r="AJ47" i="14"/>
  <c r="AJ48" i="14"/>
  <c r="AJ49" i="14"/>
  <c r="AJ50" i="14"/>
  <c r="AJ51" i="14"/>
  <c r="AJ52" i="14"/>
  <c r="AJ53" i="14"/>
  <c r="AJ54" i="14"/>
  <c r="AJ55" i="14"/>
  <c r="AJ56" i="14"/>
  <c r="AJ57" i="14"/>
  <c r="AJ58" i="14"/>
  <c r="AJ59" i="14"/>
  <c r="AJ60" i="14"/>
  <c r="AJ61" i="14"/>
  <c r="AJ62" i="14"/>
  <c r="AJ63" i="14"/>
  <c r="AJ64" i="14"/>
  <c r="AJ65" i="14"/>
  <c r="AJ66" i="14"/>
  <c r="AJ67" i="14"/>
  <c r="AJ69" i="14"/>
  <c r="AJ70" i="14"/>
  <c r="AJ72" i="14"/>
  <c r="AJ73" i="14"/>
  <c r="AJ74" i="14"/>
  <c r="AJ75" i="14"/>
  <c r="AJ76" i="14"/>
  <c r="AJ77" i="14"/>
  <c r="AJ78" i="14"/>
  <c r="AJ79" i="14"/>
  <c r="AJ80" i="14"/>
  <c r="AJ81" i="14"/>
  <c r="AJ82" i="14"/>
  <c r="AJ83" i="14"/>
  <c r="AJ84" i="14"/>
  <c r="AJ85" i="14"/>
  <c r="AJ86" i="14"/>
  <c r="AJ87" i="14"/>
  <c r="AJ88" i="14"/>
  <c r="AJ89" i="14"/>
  <c r="AJ90" i="14"/>
  <c r="AJ91" i="14"/>
  <c r="AJ92" i="14"/>
  <c r="AJ93" i="14"/>
  <c r="AJ94" i="14"/>
  <c r="AJ95" i="14"/>
  <c r="AJ96" i="14"/>
  <c r="AJ97" i="14"/>
  <c r="AJ98" i="14"/>
  <c r="AJ99" i="14"/>
  <c r="AJ100" i="14"/>
  <c r="AJ101" i="14"/>
  <c r="AJ102" i="14"/>
  <c r="AJ103" i="14"/>
  <c r="AJ104" i="14"/>
  <c r="AJ105" i="14"/>
  <c r="AJ106" i="14"/>
  <c r="AJ107" i="14"/>
  <c r="AJ108" i="14"/>
  <c r="AJ109" i="14"/>
  <c r="AJ110" i="14"/>
  <c r="AJ111" i="14"/>
  <c r="AJ112" i="14"/>
  <c r="AJ113" i="14"/>
  <c r="AJ114" i="14"/>
  <c r="AJ115" i="14"/>
  <c r="AJ116" i="14"/>
  <c r="AJ117" i="14"/>
  <c r="AJ118" i="14"/>
  <c r="AJ119" i="14"/>
  <c r="AJ120" i="14"/>
  <c r="AJ121" i="14"/>
  <c r="AJ122" i="14"/>
  <c r="AJ123" i="14"/>
  <c r="AJ124" i="14"/>
  <c r="AJ125" i="14"/>
  <c r="AJ126" i="14"/>
  <c r="AJ127" i="14"/>
  <c r="AJ128" i="14"/>
  <c r="AJ129" i="14"/>
  <c r="AJ130" i="14"/>
  <c r="AJ131" i="14"/>
  <c r="AJ132" i="14"/>
  <c r="AJ133" i="14"/>
  <c r="AJ134" i="14"/>
  <c r="AJ135" i="14"/>
  <c r="AJ136" i="14"/>
  <c r="AJ137" i="14"/>
  <c r="AJ138" i="14"/>
  <c r="AJ139" i="14"/>
  <c r="AJ140" i="14"/>
  <c r="AJ141" i="14"/>
  <c r="AJ142" i="14"/>
  <c r="AJ143" i="14"/>
  <c r="AJ144" i="14"/>
  <c r="AJ145" i="14"/>
  <c r="AJ146" i="14"/>
  <c r="AJ147" i="14"/>
  <c r="AJ148" i="14"/>
  <c r="AJ149" i="14"/>
  <c r="AJ150" i="14"/>
  <c r="AJ151" i="14"/>
  <c r="AJ152" i="14"/>
  <c r="AJ153" i="14"/>
  <c r="AJ154" i="14"/>
  <c r="AJ155" i="14"/>
  <c r="AJ156" i="14"/>
  <c r="AJ157" i="14"/>
  <c r="AJ158" i="14"/>
  <c r="AJ159" i="14"/>
  <c r="AJ160" i="14"/>
  <c r="AJ161" i="14"/>
  <c r="AJ162" i="14"/>
  <c r="AJ163" i="14"/>
  <c r="AJ164" i="14"/>
  <c r="AJ165" i="14"/>
  <c r="AJ166" i="14"/>
  <c r="AJ167" i="14"/>
  <c r="AJ168" i="14"/>
  <c r="AJ169" i="14"/>
  <c r="AJ170" i="14"/>
  <c r="AJ171" i="14"/>
  <c r="AJ172" i="14"/>
  <c r="AJ173" i="14"/>
  <c r="AJ174" i="14"/>
  <c r="AJ175" i="14"/>
  <c r="AJ176" i="14"/>
  <c r="AJ177" i="14"/>
  <c r="AJ178" i="14"/>
  <c r="AJ179" i="14"/>
  <c r="AJ180" i="14"/>
  <c r="AJ181" i="14"/>
  <c r="AJ182" i="14"/>
  <c r="AJ183" i="14"/>
  <c r="AJ184" i="14"/>
  <c r="AJ185" i="14"/>
  <c r="AJ186" i="14"/>
  <c r="AJ187" i="14"/>
  <c r="AJ188" i="14"/>
  <c r="AJ189" i="14"/>
  <c r="AJ190" i="14"/>
  <c r="AJ191" i="14"/>
  <c r="AJ192" i="14"/>
  <c r="AJ193" i="14"/>
  <c r="AJ194" i="14"/>
  <c r="AJ195" i="14"/>
  <c r="AJ196" i="14"/>
  <c r="AJ197" i="14"/>
  <c r="AJ198" i="14"/>
  <c r="AJ199" i="14"/>
  <c r="AJ200" i="14"/>
  <c r="AJ201" i="14"/>
  <c r="AJ202" i="14"/>
  <c r="AJ203" i="14"/>
  <c r="AJ204" i="14"/>
  <c r="AJ205" i="14"/>
  <c r="AJ6" i="14"/>
  <c r="AH38" i="14" l="1"/>
  <c r="AH73" i="14"/>
  <c r="AH69" i="14"/>
  <c r="AF71" i="14"/>
  <c r="AH72" i="14"/>
  <c r="AF70" i="14"/>
  <c r="AF58" i="14"/>
  <c r="AH22" i="14"/>
  <c r="AF42" i="14"/>
  <c r="AH14" i="14"/>
  <c r="AF26" i="14"/>
  <c r="AH11" i="14"/>
  <c r="AH19" i="14"/>
  <c r="AH54" i="14"/>
  <c r="AF68" i="14"/>
  <c r="AH15" i="14"/>
  <c r="AH6" i="14"/>
  <c r="AH50" i="14"/>
  <c r="AH34" i="14"/>
  <c r="AF18" i="14"/>
  <c r="AH62" i="14"/>
  <c r="AH46" i="14"/>
  <c r="AH30" i="14"/>
  <c r="AH31" i="14"/>
  <c r="AH23" i="14"/>
  <c r="AH27" i="14"/>
  <c r="AH21" i="14"/>
  <c r="AH25" i="14"/>
  <c r="AH37" i="14"/>
  <c r="AH29" i="14"/>
  <c r="AH13" i="14"/>
  <c r="AH9" i="14"/>
  <c r="AH17" i="14"/>
  <c r="AH28" i="14"/>
  <c r="AH24" i="14"/>
  <c r="AH20" i="14"/>
  <c r="AH16" i="14"/>
  <c r="AH12" i="14"/>
  <c r="AH8" i="14"/>
  <c r="AF57" i="14"/>
  <c r="AF65" i="14"/>
  <c r="AF43" i="14"/>
  <c r="AF49" i="14"/>
  <c r="AF41" i="14"/>
  <c r="AH61" i="14"/>
  <c r="AF53" i="14"/>
  <c r="AF45" i="14"/>
  <c r="AF33" i="14"/>
  <c r="AF59" i="14"/>
  <c r="AF39" i="14"/>
  <c r="AF55" i="14"/>
  <c r="AF51" i="14"/>
  <c r="AF35" i="14"/>
  <c r="AF63" i="14"/>
  <c r="AF47" i="14"/>
  <c r="AF64" i="14"/>
  <c r="AF60" i="14"/>
  <c r="AF56" i="14"/>
  <c r="AF52" i="14"/>
  <c r="AF48" i="14"/>
  <c r="AF44" i="14"/>
  <c r="AF40" i="14"/>
  <c r="AF36" i="14"/>
  <c r="AF32" i="14"/>
  <c r="C18" i="24"/>
  <c r="C19" i="24"/>
  <c r="C20" i="24"/>
  <c r="C21" i="24"/>
  <c r="C22" i="24"/>
  <c r="C23" i="24"/>
  <c r="C24" i="24"/>
  <c r="C25" i="24"/>
  <c r="C26" i="24"/>
  <c r="C17" i="24"/>
  <c r="C11" i="24"/>
  <c r="C12" i="24"/>
  <c r="C10" i="24"/>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AZ7" i="14"/>
  <c r="AZ8" i="14"/>
  <c r="AZ9" i="14"/>
  <c r="AZ10" i="14"/>
  <c r="AZ11" i="14"/>
  <c r="AZ12" i="14"/>
  <c r="AZ13" i="14"/>
  <c r="AZ14" i="14"/>
  <c r="AZ15" i="14"/>
  <c r="AZ16" i="14"/>
  <c r="AZ17" i="14"/>
  <c r="AZ18" i="14"/>
  <c r="AZ19" i="14"/>
  <c r="AZ20" i="14"/>
  <c r="AZ21" i="14"/>
  <c r="AZ22" i="14"/>
  <c r="AZ23" i="14"/>
  <c r="AZ24" i="14"/>
  <c r="AZ25" i="14"/>
  <c r="AZ26" i="14"/>
  <c r="AZ27" i="14"/>
  <c r="AZ28" i="14"/>
  <c r="AZ29" i="14"/>
  <c r="AZ30" i="14"/>
  <c r="AZ31" i="14"/>
  <c r="AZ32" i="14"/>
  <c r="AZ33" i="14"/>
  <c r="AZ34" i="14"/>
  <c r="AZ35" i="14"/>
  <c r="AZ36" i="14"/>
  <c r="AZ37" i="14"/>
  <c r="AZ38" i="14"/>
  <c r="AZ39" i="14"/>
  <c r="AZ40" i="14"/>
  <c r="AZ41" i="14"/>
  <c r="AZ42" i="14"/>
  <c r="AZ43" i="14"/>
  <c r="AZ44" i="14"/>
  <c r="AZ45" i="14"/>
  <c r="AZ46" i="14"/>
  <c r="AZ47" i="14"/>
  <c r="AZ48" i="14"/>
  <c r="AZ49" i="14"/>
  <c r="AZ50" i="14"/>
  <c r="AZ51" i="14"/>
  <c r="AZ52" i="14"/>
  <c r="AZ53" i="14"/>
  <c r="AZ54" i="14"/>
  <c r="AZ55" i="14"/>
  <c r="AZ56" i="14"/>
  <c r="AZ57" i="14"/>
  <c r="AZ58" i="14"/>
  <c r="AZ59" i="14"/>
  <c r="AZ60" i="14"/>
  <c r="AZ61" i="14"/>
  <c r="AZ62" i="14"/>
  <c r="AZ63" i="14"/>
  <c r="AZ64" i="14"/>
  <c r="AZ65" i="14"/>
  <c r="AZ66" i="14"/>
  <c r="AZ67" i="14"/>
  <c r="AZ68" i="14"/>
  <c r="AZ69" i="14"/>
  <c r="AZ70" i="14"/>
  <c r="AZ71" i="14"/>
  <c r="AZ72" i="14"/>
  <c r="AZ73" i="14"/>
  <c r="AZ74" i="14"/>
  <c r="AZ75" i="14"/>
  <c r="AZ76" i="14"/>
  <c r="AZ77" i="14"/>
  <c r="AZ78" i="14"/>
  <c r="AZ79" i="14"/>
  <c r="AZ80" i="14"/>
  <c r="AZ81" i="14"/>
  <c r="AZ82" i="14"/>
  <c r="AZ83" i="14"/>
  <c r="AZ84" i="14"/>
  <c r="AZ85" i="14"/>
  <c r="AZ86" i="14"/>
  <c r="AZ87" i="14"/>
  <c r="AZ88" i="14"/>
  <c r="AZ89" i="14"/>
  <c r="AZ90" i="14"/>
  <c r="AZ91" i="14"/>
  <c r="AZ92" i="14"/>
  <c r="AZ93" i="14"/>
  <c r="AZ94" i="14"/>
  <c r="AZ95" i="14"/>
  <c r="AZ96" i="14"/>
  <c r="AZ97" i="14"/>
  <c r="AZ98" i="14"/>
  <c r="AZ99" i="14"/>
  <c r="AZ100" i="14"/>
  <c r="AZ101" i="14"/>
  <c r="AZ102" i="14"/>
  <c r="AZ103" i="14"/>
  <c r="AZ104" i="14"/>
  <c r="AZ105" i="14"/>
  <c r="AZ106" i="14"/>
  <c r="AZ107" i="14"/>
  <c r="AZ108" i="14"/>
  <c r="AZ109" i="14"/>
  <c r="AZ110" i="14"/>
  <c r="AZ111" i="14"/>
  <c r="AZ112" i="14"/>
  <c r="AZ113" i="14"/>
  <c r="AZ114" i="14"/>
  <c r="AZ115" i="14"/>
  <c r="AZ116" i="14"/>
  <c r="AZ117" i="14"/>
  <c r="AZ118" i="14"/>
  <c r="AZ119" i="14"/>
  <c r="AZ120" i="14"/>
  <c r="AZ121" i="14"/>
  <c r="AZ122" i="14"/>
  <c r="AZ123" i="14"/>
  <c r="AZ124" i="14"/>
  <c r="AZ125" i="14"/>
  <c r="AZ126" i="14"/>
  <c r="AZ127" i="14"/>
  <c r="AZ128" i="14"/>
  <c r="AZ129" i="14"/>
  <c r="AZ130" i="14"/>
  <c r="AZ131" i="14"/>
  <c r="AZ132" i="14"/>
  <c r="AZ133" i="14"/>
  <c r="AZ134" i="14"/>
  <c r="AZ135" i="14"/>
  <c r="AZ136" i="14"/>
  <c r="AZ137" i="14"/>
  <c r="AZ138" i="14"/>
  <c r="AZ139" i="14"/>
  <c r="AZ140" i="14"/>
  <c r="AZ141" i="14"/>
  <c r="AZ142" i="14"/>
  <c r="AZ143" i="14"/>
  <c r="AZ144" i="14"/>
  <c r="AZ145" i="14"/>
  <c r="AZ146" i="14"/>
  <c r="AZ147" i="14"/>
  <c r="AZ148" i="14"/>
  <c r="AZ149" i="14"/>
  <c r="AZ150" i="14"/>
  <c r="AZ151" i="14"/>
  <c r="AZ152" i="14"/>
  <c r="AZ153" i="14"/>
  <c r="AZ154" i="14"/>
  <c r="AZ155" i="14"/>
  <c r="AZ156" i="14"/>
  <c r="AZ157" i="14"/>
  <c r="AZ158" i="14"/>
  <c r="AZ159" i="14"/>
  <c r="AZ160" i="14"/>
  <c r="AZ161" i="14"/>
  <c r="AZ162" i="14"/>
  <c r="AZ6" i="14"/>
  <c r="H7" i="21" l="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H101" i="21"/>
  <c r="H102" i="21"/>
  <c r="H103" i="21"/>
  <c r="H104" i="21"/>
  <c r="H105" i="21"/>
  <c r="H106" i="21"/>
  <c r="H107" i="21"/>
  <c r="H108" i="21"/>
  <c r="H109" i="21"/>
  <c r="H110" i="21"/>
  <c r="H111" i="21"/>
  <c r="J7" i="21" l="1"/>
  <c r="J8" i="21"/>
  <c r="J9" i="21"/>
  <c r="J10" i="21"/>
  <c r="J11" i="21"/>
  <c r="J12" i="21"/>
  <c r="J13" i="21"/>
  <c r="J14" i="21"/>
  <c r="J15" i="21"/>
  <c r="J16" i="21"/>
  <c r="J17" i="21"/>
  <c r="J18" i="21"/>
  <c r="J19" i="21"/>
  <c r="J20" i="21"/>
  <c r="J21" i="21"/>
  <c r="K21" i="21" s="1"/>
  <c r="J22" i="21"/>
  <c r="K22" i="21" s="1"/>
  <c r="J23" i="21"/>
  <c r="K23" i="21" s="1"/>
  <c r="J24" i="21"/>
  <c r="K24" i="21" s="1"/>
  <c r="J25" i="21"/>
  <c r="K25" i="21" s="1"/>
  <c r="J26" i="21"/>
  <c r="K26" i="21" s="1"/>
  <c r="J27" i="21"/>
  <c r="K27" i="21" s="1"/>
  <c r="J28" i="21"/>
  <c r="K28" i="21" s="1"/>
  <c r="J29" i="21"/>
  <c r="K29" i="21" s="1"/>
  <c r="J30" i="21"/>
  <c r="K30" i="21" s="1"/>
  <c r="J31" i="21"/>
  <c r="K31" i="21" s="1"/>
  <c r="J32" i="21"/>
  <c r="K32" i="21" s="1"/>
  <c r="J33" i="21"/>
  <c r="K33" i="21" s="1"/>
  <c r="J34" i="21"/>
  <c r="K34" i="21" s="1"/>
  <c r="J35" i="21"/>
  <c r="K35" i="21" s="1"/>
  <c r="J36" i="21"/>
  <c r="K36" i="21" s="1"/>
  <c r="J37" i="21"/>
  <c r="K37" i="21" s="1"/>
  <c r="J38" i="21"/>
  <c r="K38" i="21" s="1"/>
  <c r="J39" i="21"/>
  <c r="K39" i="21" s="1"/>
  <c r="J40" i="21"/>
  <c r="K40" i="21" s="1"/>
  <c r="J41" i="21"/>
  <c r="K41" i="21" s="1"/>
  <c r="J42" i="21"/>
  <c r="K42" i="21" s="1"/>
  <c r="J43" i="21"/>
  <c r="K43" i="21" s="1"/>
  <c r="J44" i="21"/>
  <c r="K44" i="21" s="1"/>
  <c r="J45" i="21"/>
  <c r="K45" i="21" s="1"/>
  <c r="J46" i="21"/>
  <c r="K46" i="21" s="1"/>
  <c r="J47" i="21"/>
  <c r="K47" i="21" s="1"/>
  <c r="J48" i="21"/>
  <c r="K48" i="21" s="1"/>
  <c r="J49" i="21"/>
  <c r="K49" i="21" s="1"/>
  <c r="J50" i="21"/>
  <c r="K50" i="21" s="1"/>
  <c r="J51" i="21"/>
  <c r="K51" i="21" s="1"/>
  <c r="J52" i="21"/>
  <c r="K52" i="21" s="1"/>
  <c r="J53" i="21"/>
  <c r="K53" i="21" s="1"/>
  <c r="J54" i="21"/>
  <c r="K54" i="21" s="1"/>
  <c r="J55" i="21"/>
  <c r="K55" i="21" s="1"/>
  <c r="J56" i="21"/>
  <c r="K56" i="21" s="1"/>
  <c r="J57" i="21"/>
  <c r="K57" i="21" s="1"/>
  <c r="J58" i="21"/>
  <c r="K58" i="21" s="1"/>
  <c r="J59" i="21"/>
  <c r="K59" i="21" s="1"/>
  <c r="J60" i="21"/>
  <c r="K60" i="21" s="1"/>
  <c r="J61" i="21"/>
  <c r="K61" i="21" s="1"/>
  <c r="J62" i="21"/>
  <c r="K62" i="21" s="1"/>
  <c r="J63" i="21"/>
  <c r="K63" i="21" s="1"/>
  <c r="J64" i="21"/>
  <c r="K64" i="21" s="1"/>
  <c r="J65" i="21"/>
  <c r="K65" i="21" s="1"/>
  <c r="J66" i="21"/>
  <c r="K66" i="21" s="1"/>
  <c r="J67" i="21"/>
  <c r="K67" i="21" s="1"/>
  <c r="J68" i="21"/>
  <c r="K68" i="21" s="1"/>
  <c r="J69" i="21"/>
  <c r="K69" i="21" s="1"/>
  <c r="J70" i="21"/>
  <c r="K70" i="21" s="1"/>
  <c r="J71" i="21"/>
  <c r="K71" i="21" s="1"/>
  <c r="J72" i="21"/>
  <c r="K72" i="21" s="1"/>
  <c r="J73" i="21"/>
  <c r="K73" i="21" s="1"/>
  <c r="J74" i="21"/>
  <c r="K74" i="21" s="1"/>
  <c r="J75" i="21"/>
  <c r="K75" i="21" s="1"/>
  <c r="J76" i="21"/>
  <c r="K76" i="21" s="1"/>
  <c r="J77" i="21"/>
  <c r="K77" i="21" s="1"/>
  <c r="J78" i="21"/>
  <c r="K78" i="21" s="1"/>
  <c r="J79" i="21"/>
  <c r="K79" i="21" s="1"/>
  <c r="J80" i="21"/>
  <c r="K80" i="21" s="1"/>
  <c r="J81" i="21"/>
  <c r="K81" i="21" s="1"/>
  <c r="J82" i="21"/>
  <c r="K82" i="21" s="1"/>
  <c r="J83" i="21"/>
  <c r="K83" i="21" s="1"/>
  <c r="J84" i="21"/>
  <c r="K84" i="21" s="1"/>
  <c r="J85" i="21"/>
  <c r="K85" i="21" s="1"/>
  <c r="J86" i="21"/>
  <c r="K86" i="21" s="1"/>
  <c r="J87" i="21"/>
  <c r="K87" i="21" s="1"/>
  <c r="J88" i="21"/>
  <c r="K88" i="21" s="1"/>
  <c r="J89" i="21"/>
  <c r="K89" i="21" s="1"/>
  <c r="J90" i="21"/>
  <c r="K90" i="21" s="1"/>
  <c r="J91" i="21"/>
  <c r="K91" i="21" s="1"/>
  <c r="J92" i="21"/>
  <c r="K92" i="21" s="1"/>
  <c r="J93" i="21"/>
  <c r="K93" i="21" s="1"/>
  <c r="J94" i="21"/>
  <c r="K94" i="21" s="1"/>
  <c r="J95" i="21"/>
  <c r="K95" i="21" s="1"/>
  <c r="J96" i="21"/>
  <c r="K96" i="21" s="1"/>
  <c r="J97" i="21"/>
  <c r="K97" i="21" s="1"/>
  <c r="J98" i="21"/>
  <c r="K98" i="21" s="1"/>
  <c r="J99" i="21"/>
  <c r="K99" i="21" s="1"/>
  <c r="J100" i="21"/>
  <c r="K100" i="21" s="1"/>
  <c r="J101" i="21"/>
  <c r="K101" i="21" s="1"/>
  <c r="J102" i="21"/>
  <c r="K102" i="21" s="1"/>
  <c r="J103" i="21"/>
  <c r="K103" i="21" s="1"/>
  <c r="J104" i="21"/>
  <c r="K104" i="21" s="1"/>
  <c r="J105" i="21"/>
  <c r="K105" i="21" s="1"/>
  <c r="J106" i="21"/>
  <c r="K106" i="21" s="1"/>
  <c r="J107" i="21"/>
  <c r="K107" i="21" s="1"/>
  <c r="J108" i="21"/>
  <c r="K108" i="21" s="1"/>
  <c r="J109" i="21"/>
  <c r="K109" i="21" s="1"/>
  <c r="J110" i="21"/>
  <c r="K110" i="21" s="1"/>
  <c r="J111" i="21"/>
  <c r="K111" i="21" s="1"/>
  <c r="K20" i="21" l="1"/>
  <c r="K19" i="21"/>
  <c r="K18" i="21"/>
  <c r="K17" i="21"/>
  <c r="K11" i="21"/>
  <c r="K12" i="21"/>
  <c r="K14" i="21"/>
  <c r="K15" i="21"/>
  <c r="K9" i="21"/>
  <c r="K16" i="21"/>
  <c r="K7" i="21"/>
  <c r="K13" i="21"/>
  <c r="K8" i="21"/>
  <c r="K10" i="21"/>
  <c r="AD1" i="13" l="1"/>
  <c r="AD3" i="13" l="1"/>
  <c r="AD4" i="13"/>
  <c r="AD8" i="13"/>
  <c r="AD12" i="13"/>
  <c r="AD16" i="13"/>
  <c r="AD20" i="13"/>
  <c r="AD24" i="13"/>
  <c r="AD28" i="13"/>
  <c r="AD32" i="13"/>
  <c r="AD36" i="13"/>
  <c r="AD40" i="13"/>
  <c r="AD44" i="13"/>
  <c r="AD48" i="13"/>
  <c r="AD52" i="13"/>
  <c r="AD56" i="13"/>
  <c r="AD60" i="13"/>
  <c r="AD64" i="13"/>
  <c r="AD68" i="13"/>
  <c r="AD72" i="13"/>
  <c r="AD76" i="13"/>
  <c r="AD80" i="13"/>
  <c r="AD84" i="13"/>
  <c r="AD88" i="13"/>
  <c r="AD92" i="13"/>
  <c r="AD96" i="13"/>
  <c r="AD100" i="13"/>
  <c r="AD104" i="13"/>
  <c r="AD108" i="13"/>
  <c r="AD112" i="13"/>
  <c r="AD116" i="13"/>
  <c r="AD120" i="13"/>
  <c r="AD124" i="13"/>
  <c r="AD128" i="13"/>
  <c r="AD132" i="13"/>
  <c r="AD136" i="13"/>
  <c r="AD140" i="13"/>
  <c r="AD144" i="13"/>
  <c r="AD148" i="13"/>
  <c r="AD152" i="13"/>
  <c r="AD156" i="13"/>
  <c r="AD160" i="13"/>
  <c r="AD164" i="13"/>
  <c r="AD168" i="13"/>
  <c r="AD172" i="13"/>
  <c r="AD176" i="13"/>
  <c r="AD180" i="13"/>
  <c r="AD184" i="13"/>
  <c r="AD188" i="13"/>
  <c r="AD192" i="13"/>
  <c r="AD196" i="13"/>
  <c r="AD200" i="13"/>
  <c r="AD204" i="13"/>
  <c r="AD208" i="13"/>
  <c r="AD212" i="13"/>
  <c r="AD216" i="13"/>
  <c r="AD220" i="13"/>
  <c r="AD224" i="13"/>
  <c r="AD228" i="13"/>
  <c r="AD232" i="13"/>
  <c r="AD236" i="13"/>
  <c r="AD240" i="13"/>
  <c r="AD244" i="13"/>
  <c r="AD248" i="13"/>
  <c r="AD252" i="13"/>
  <c r="AD256" i="13"/>
  <c r="AD260" i="13"/>
  <c r="AD264" i="13"/>
  <c r="AD268" i="13"/>
  <c r="AD272" i="13"/>
  <c r="AD276" i="13"/>
  <c r="AD280" i="13"/>
  <c r="AD284" i="13"/>
  <c r="AD288" i="13"/>
  <c r="AD292" i="13"/>
  <c r="AD296" i="13"/>
  <c r="AD300" i="13"/>
  <c r="AD304" i="13"/>
  <c r="AD308" i="13"/>
  <c r="AD312" i="13"/>
  <c r="AD316" i="13"/>
  <c r="AD320" i="13"/>
  <c r="AD324" i="13"/>
  <c r="AD328" i="13"/>
  <c r="AD5" i="13"/>
  <c r="AD9" i="13"/>
  <c r="AD13" i="13"/>
  <c r="AD17" i="13"/>
  <c r="AD21" i="13"/>
  <c r="AD25" i="13"/>
  <c r="AD29" i="13"/>
  <c r="AD33" i="13"/>
  <c r="AD37" i="13"/>
  <c r="AD41" i="13"/>
  <c r="AD45" i="13"/>
  <c r="AD49" i="13"/>
  <c r="AD53" i="13"/>
  <c r="AD57" i="13"/>
  <c r="AD61" i="13"/>
  <c r="AD65" i="13"/>
  <c r="AD69" i="13"/>
  <c r="AD73" i="13"/>
  <c r="AD77" i="13"/>
  <c r="AD81" i="13"/>
  <c r="AD85" i="13"/>
  <c r="AD89" i="13"/>
  <c r="AD93" i="13"/>
  <c r="AD97" i="13"/>
  <c r="AD101" i="13"/>
  <c r="AD105" i="13"/>
  <c r="AD109" i="13"/>
  <c r="AD113" i="13"/>
  <c r="AD117" i="13"/>
  <c r="AD121" i="13"/>
  <c r="AD125" i="13"/>
  <c r="AD129" i="13"/>
  <c r="AD133" i="13"/>
  <c r="AD137" i="13"/>
  <c r="AD141" i="13"/>
  <c r="AD145" i="13"/>
  <c r="AD149" i="13"/>
  <c r="AD153" i="13"/>
  <c r="AD157" i="13"/>
  <c r="AD161" i="13"/>
  <c r="AD165" i="13"/>
  <c r="AD169" i="13"/>
  <c r="AD173" i="13"/>
  <c r="AD177" i="13"/>
  <c r="AD181" i="13"/>
  <c r="AD185" i="13"/>
  <c r="AD189" i="13"/>
  <c r="AD193" i="13"/>
  <c r="AD197" i="13"/>
  <c r="AD201" i="13"/>
  <c r="AD205" i="13"/>
  <c r="AD209" i="13"/>
  <c r="AD213" i="13"/>
  <c r="AD217" i="13"/>
  <c r="AD221" i="13"/>
  <c r="AD225" i="13"/>
  <c r="AD229" i="13"/>
  <c r="AD233" i="13"/>
  <c r="AD237" i="13"/>
  <c r="AD241" i="13"/>
  <c r="AD245" i="13"/>
  <c r="AD249" i="13"/>
  <c r="AD253" i="13"/>
  <c r="AD257" i="13"/>
  <c r="AD261" i="13"/>
  <c r="AD265" i="13"/>
  <c r="AD269" i="13"/>
  <c r="AD273" i="13"/>
  <c r="AD277" i="13"/>
  <c r="AD281" i="13"/>
  <c r="AD285" i="13"/>
  <c r="AD289" i="13"/>
  <c r="AD293" i="13"/>
  <c r="AD297" i="13"/>
  <c r="AD301" i="13"/>
  <c r="AD305" i="13"/>
  <c r="AD309" i="13"/>
  <c r="AD313" i="13"/>
  <c r="AD317" i="13"/>
  <c r="AD321" i="13"/>
  <c r="AD325" i="13"/>
  <c r="AD329" i="13"/>
  <c r="AD6" i="13"/>
  <c r="AD10" i="13"/>
  <c r="AD14" i="13"/>
  <c r="AD7" i="13"/>
  <c r="AD19" i="13"/>
  <c r="AD27" i="13"/>
  <c r="AD35" i="13"/>
  <c r="AD43" i="13"/>
  <c r="AD51" i="13"/>
  <c r="AD59" i="13"/>
  <c r="AD67" i="13"/>
  <c r="AD75" i="13"/>
  <c r="AD83" i="13"/>
  <c r="AD91" i="13"/>
  <c r="AD99" i="13"/>
  <c r="AD107" i="13"/>
  <c r="AD115" i="13"/>
  <c r="AD123" i="13"/>
  <c r="AD131" i="13"/>
  <c r="AD139" i="13"/>
  <c r="AD147" i="13"/>
  <c r="AD155" i="13"/>
  <c r="AD163" i="13"/>
  <c r="AD171" i="13"/>
  <c r="AD179" i="13"/>
  <c r="AD187" i="13"/>
  <c r="AD195" i="13"/>
  <c r="AD203" i="13"/>
  <c r="AD211" i="13"/>
  <c r="AD219" i="13"/>
  <c r="AD227" i="13"/>
  <c r="AD235" i="13"/>
  <c r="AD243" i="13"/>
  <c r="AD251" i="13"/>
  <c r="AD259" i="13"/>
  <c r="AD267" i="13"/>
  <c r="AD275" i="13"/>
  <c r="AD283" i="13"/>
  <c r="AD291" i="13"/>
  <c r="AD299" i="13"/>
  <c r="AD307" i="13"/>
  <c r="AD315" i="13"/>
  <c r="AD323" i="13"/>
  <c r="AD11" i="13"/>
  <c r="AD22" i="13"/>
  <c r="AD30" i="13"/>
  <c r="AD38" i="13"/>
  <c r="AD46" i="13"/>
  <c r="AD54" i="13"/>
  <c r="AD62" i="13"/>
  <c r="AD70" i="13"/>
  <c r="AD78" i="13"/>
  <c r="AD86" i="13"/>
  <c r="AD94" i="13"/>
  <c r="AD102" i="13"/>
  <c r="AD110" i="13"/>
  <c r="AD118" i="13"/>
  <c r="AD126" i="13"/>
  <c r="AD134" i="13"/>
  <c r="AD142" i="13"/>
  <c r="AD150" i="13"/>
  <c r="AD158" i="13"/>
  <c r="AD166" i="13"/>
  <c r="AD174" i="13"/>
  <c r="AD182" i="13"/>
  <c r="AD190" i="13"/>
  <c r="AD198" i="13"/>
  <c r="AD206" i="13"/>
  <c r="AD214" i="13"/>
  <c r="AD222" i="13"/>
  <c r="AD230" i="13"/>
  <c r="AD238" i="13"/>
  <c r="AD246" i="13"/>
  <c r="AD254" i="13"/>
  <c r="AD262" i="13"/>
  <c r="AD270" i="13"/>
  <c r="AD278" i="13"/>
  <c r="AD286" i="13"/>
  <c r="AD294" i="13"/>
  <c r="AD302" i="13"/>
  <c r="AD310" i="13"/>
  <c r="AD318" i="13"/>
  <c r="AD326" i="13"/>
  <c r="AD15" i="13"/>
  <c r="AD23" i="13"/>
  <c r="AD31" i="13"/>
  <c r="AD39" i="13"/>
  <c r="AD47" i="13"/>
  <c r="AD55" i="13"/>
  <c r="AD63" i="13"/>
  <c r="AD71" i="13"/>
  <c r="AD79" i="13"/>
  <c r="AD87" i="13"/>
  <c r="AD95" i="13"/>
  <c r="AD103" i="13"/>
  <c r="AD111" i="13"/>
  <c r="AD119" i="13"/>
  <c r="AD127" i="13"/>
  <c r="AD135" i="13"/>
  <c r="AD143" i="13"/>
  <c r="AD151" i="13"/>
  <c r="AD159" i="13"/>
  <c r="AD167" i="13"/>
  <c r="AD175" i="13"/>
  <c r="AD183" i="13"/>
  <c r="AD191" i="13"/>
  <c r="AD199" i="13"/>
  <c r="AD207" i="13"/>
  <c r="AD215" i="13"/>
  <c r="AD223" i="13"/>
  <c r="AD231" i="13"/>
  <c r="AD239" i="13"/>
  <c r="AD247" i="13"/>
  <c r="AD255" i="13"/>
  <c r="AD263" i="13"/>
  <c r="AD271" i="13"/>
  <c r="AD279" i="13"/>
  <c r="AD287" i="13"/>
  <c r="AD295" i="13"/>
  <c r="AD303" i="13"/>
  <c r="AD311" i="13"/>
  <c r="AD319" i="13"/>
  <c r="AD327" i="13"/>
  <c r="AD18" i="13"/>
  <c r="AD26" i="13"/>
  <c r="AD34" i="13"/>
  <c r="AD42" i="13"/>
  <c r="AD50" i="13"/>
  <c r="AD58" i="13"/>
  <c r="AD66" i="13"/>
  <c r="AD74" i="13"/>
  <c r="AD82" i="13"/>
  <c r="AD90" i="13"/>
  <c r="AD98" i="13"/>
  <c r="AD106" i="13"/>
  <c r="AD114" i="13"/>
  <c r="AD122" i="13"/>
  <c r="AD130" i="13"/>
  <c r="AD138" i="13"/>
  <c r="AD146" i="13"/>
  <c r="AD154" i="13"/>
  <c r="AD162" i="13"/>
  <c r="AD170" i="13"/>
  <c r="AD178" i="13"/>
  <c r="AD186" i="13"/>
  <c r="AD194" i="13"/>
  <c r="AD202" i="13"/>
  <c r="AD210" i="13"/>
  <c r="AD218" i="13"/>
  <c r="AD226" i="13"/>
  <c r="AD234" i="13"/>
  <c r="AD242" i="13"/>
  <c r="AD250" i="13"/>
  <c r="AD258" i="13"/>
  <c r="AD266" i="13"/>
  <c r="AD274" i="13"/>
  <c r="AD282" i="13"/>
  <c r="AD290" i="13"/>
  <c r="AD298" i="13"/>
  <c r="AD306" i="13"/>
  <c r="AD314" i="13"/>
  <c r="AD322" i="13"/>
  <c r="AY7" i="14" l="1"/>
  <c r="AY8" i="14"/>
  <c r="AY9" i="14"/>
  <c r="AY10" i="14"/>
  <c r="AY11" i="14"/>
  <c r="AY12" i="14"/>
  <c r="AY13" i="14"/>
  <c r="AY14" i="14"/>
  <c r="AY15" i="14"/>
  <c r="AY16" i="14"/>
  <c r="AY17" i="14"/>
  <c r="AY18" i="14"/>
  <c r="AY19" i="14"/>
  <c r="AY20" i="14"/>
  <c r="AY21" i="14"/>
  <c r="AY22" i="14"/>
  <c r="AY23" i="14"/>
  <c r="AY24" i="14"/>
  <c r="AY25" i="14"/>
  <c r="AY26" i="14"/>
  <c r="AY27" i="14"/>
  <c r="AY28" i="14"/>
  <c r="AY29" i="14"/>
  <c r="AY30" i="14"/>
  <c r="AY31" i="14"/>
  <c r="AY32" i="14"/>
  <c r="AY33" i="14"/>
  <c r="AY34" i="14"/>
  <c r="AY35" i="14"/>
  <c r="AY36" i="14"/>
  <c r="AY37" i="14"/>
  <c r="AY38" i="14"/>
  <c r="AY39" i="14"/>
  <c r="AY40" i="14"/>
  <c r="AY41" i="14"/>
  <c r="AY42" i="14"/>
  <c r="AY43" i="14"/>
  <c r="AY44" i="14"/>
  <c r="AY45" i="14"/>
  <c r="AY46" i="14"/>
  <c r="AY47" i="14"/>
  <c r="AY48" i="14"/>
  <c r="AY49" i="14"/>
  <c r="AY50" i="14"/>
  <c r="AY51" i="14"/>
  <c r="AY52" i="14"/>
  <c r="AY53" i="14"/>
  <c r="AY54" i="14"/>
  <c r="AY55" i="14"/>
  <c r="AY56" i="14"/>
  <c r="AY57" i="14"/>
  <c r="AY58" i="14"/>
  <c r="AY59" i="14"/>
  <c r="AY60" i="14"/>
  <c r="AY61" i="14"/>
  <c r="AY62" i="14"/>
  <c r="AY63" i="14"/>
  <c r="AY64" i="14"/>
  <c r="AY65" i="14"/>
  <c r="AY66" i="14"/>
  <c r="AY67" i="14"/>
  <c r="AY68" i="14"/>
  <c r="AY69" i="14"/>
  <c r="AY70" i="14"/>
  <c r="AY71" i="14"/>
  <c r="AY72" i="14"/>
  <c r="AY73" i="14"/>
  <c r="AY74" i="14"/>
  <c r="AY75" i="14"/>
  <c r="AY76" i="14"/>
  <c r="AY77" i="14"/>
  <c r="AY78" i="14"/>
  <c r="AY79" i="14"/>
  <c r="AY80" i="14"/>
  <c r="AY81" i="14"/>
  <c r="AY82" i="14"/>
  <c r="AY83" i="14"/>
  <c r="AY84" i="14"/>
  <c r="AY85" i="14"/>
  <c r="AY86" i="14"/>
  <c r="AY87" i="14"/>
  <c r="AY88" i="14"/>
  <c r="AY89" i="14"/>
  <c r="AY90" i="14"/>
  <c r="AY91" i="14"/>
  <c r="AY92" i="14"/>
  <c r="AY93" i="14"/>
  <c r="AY94" i="14"/>
  <c r="AY95" i="14"/>
  <c r="AY96" i="14"/>
  <c r="AY97" i="14"/>
  <c r="AY98" i="14"/>
  <c r="AY99" i="14"/>
  <c r="AY100" i="14"/>
  <c r="AY101" i="14"/>
  <c r="AY102" i="14"/>
  <c r="AY103" i="14"/>
  <c r="AY104" i="14"/>
  <c r="AY105" i="14"/>
  <c r="AY106" i="14"/>
  <c r="AY107" i="14"/>
  <c r="AY108" i="14"/>
  <c r="AY109" i="14"/>
  <c r="AY110" i="14"/>
  <c r="AY111" i="14"/>
  <c r="AY112" i="14"/>
  <c r="AY113" i="14"/>
  <c r="AY114" i="14"/>
  <c r="AY115" i="14"/>
  <c r="AY116" i="14"/>
  <c r="AY117" i="14"/>
  <c r="AY118" i="14"/>
  <c r="AY119" i="14"/>
  <c r="AY120" i="14"/>
  <c r="AY121" i="14"/>
  <c r="AY122" i="14"/>
  <c r="AY123" i="14"/>
  <c r="AY124" i="14"/>
  <c r="AY125" i="14"/>
  <c r="AY126" i="14"/>
  <c r="AY127" i="14"/>
  <c r="AY128" i="14"/>
  <c r="AY129" i="14"/>
  <c r="AY130" i="14"/>
  <c r="AY131" i="14"/>
  <c r="AY132" i="14"/>
  <c r="AY133" i="14"/>
  <c r="AY134" i="14"/>
  <c r="AY135" i="14"/>
  <c r="AY136" i="14"/>
  <c r="AY137" i="14"/>
  <c r="AY138" i="14"/>
  <c r="AY139" i="14"/>
  <c r="AY140" i="14"/>
  <c r="AY141" i="14"/>
  <c r="AY142" i="14"/>
  <c r="AY143" i="14"/>
  <c r="AY144" i="14"/>
  <c r="AY145" i="14"/>
  <c r="AY146" i="14"/>
  <c r="AY147" i="14"/>
  <c r="AY148" i="14"/>
  <c r="AY149" i="14"/>
  <c r="AY150" i="14"/>
  <c r="AY151" i="14"/>
  <c r="AY152" i="14"/>
  <c r="AY153" i="14"/>
  <c r="AY154" i="14"/>
  <c r="AY155" i="14"/>
  <c r="AY156" i="14"/>
  <c r="AY157" i="14"/>
  <c r="AY158" i="14"/>
  <c r="AY159" i="14"/>
  <c r="AY160" i="14"/>
  <c r="AY161" i="14"/>
  <c r="AY162" i="14"/>
  <c r="AY6" i="14"/>
  <c r="AX7" i="14"/>
  <c r="AX8" i="14"/>
  <c r="AX9" i="14"/>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37" i="14"/>
  <c r="AX38" i="14"/>
  <c r="AX39" i="14"/>
  <c r="AX40" i="14"/>
  <c r="AX41" i="14"/>
  <c r="AX42" i="14"/>
  <c r="AX43" i="14"/>
  <c r="AX44" i="14"/>
  <c r="AX45" i="14"/>
  <c r="AX46" i="14"/>
  <c r="AX47" i="14"/>
  <c r="AX48" i="14"/>
  <c r="AX49" i="14"/>
  <c r="AX50" i="14"/>
  <c r="AX51" i="14"/>
  <c r="AX52" i="14"/>
  <c r="AX53" i="14"/>
  <c r="AX54" i="14"/>
  <c r="AX55" i="14"/>
  <c r="AX56" i="14"/>
  <c r="AX57" i="14"/>
  <c r="AX58" i="14"/>
  <c r="AX59" i="14"/>
  <c r="AX60" i="14"/>
  <c r="AX61" i="14"/>
  <c r="AX62" i="14"/>
  <c r="AX63" i="14"/>
  <c r="AX64" i="14"/>
  <c r="AX65" i="14"/>
  <c r="AX66" i="14"/>
  <c r="AX67" i="14"/>
  <c r="AX68" i="14"/>
  <c r="AX69" i="14"/>
  <c r="AX70" i="14"/>
  <c r="AX71" i="14"/>
  <c r="AX72" i="14"/>
  <c r="AX73" i="14"/>
  <c r="AX74" i="14"/>
  <c r="AX75" i="14"/>
  <c r="AX76" i="14"/>
  <c r="AX77" i="14"/>
  <c r="AX78" i="14"/>
  <c r="AX79" i="14"/>
  <c r="AX80" i="14"/>
  <c r="AX81" i="14"/>
  <c r="AX82" i="14"/>
  <c r="AX83" i="14"/>
  <c r="AX84" i="14"/>
  <c r="AX85" i="14"/>
  <c r="AX86" i="14"/>
  <c r="AX87" i="14"/>
  <c r="AX88" i="14"/>
  <c r="AX89" i="14"/>
  <c r="AX90" i="14"/>
  <c r="AX91" i="14"/>
  <c r="AX92" i="14"/>
  <c r="AX93" i="14"/>
  <c r="AX94" i="14"/>
  <c r="AX95" i="14"/>
  <c r="AX96" i="14"/>
  <c r="AX97" i="14"/>
  <c r="AX98" i="14"/>
  <c r="AX99" i="14"/>
  <c r="AX100" i="14"/>
  <c r="AX101" i="14"/>
  <c r="AX102" i="14"/>
  <c r="AX103" i="14"/>
  <c r="AX104" i="14"/>
  <c r="AX105" i="14"/>
  <c r="AX106" i="14"/>
  <c r="AX107" i="14"/>
  <c r="AX108" i="14"/>
  <c r="AX109" i="14"/>
  <c r="AX110" i="14"/>
  <c r="AX111" i="14"/>
  <c r="AX112" i="14"/>
  <c r="AX113" i="14"/>
  <c r="AX114" i="14"/>
  <c r="AX115" i="14"/>
  <c r="AX116" i="14"/>
  <c r="AX117" i="14"/>
  <c r="AX118" i="14"/>
  <c r="AX119" i="14"/>
  <c r="AX120" i="14"/>
  <c r="AX121" i="14"/>
  <c r="AX122" i="14"/>
  <c r="AX123" i="14"/>
  <c r="AX124" i="14"/>
  <c r="AX125" i="14"/>
  <c r="AX126" i="14"/>
  <c r="AX127" i="14"/>
  <c r="AX128" i="14"/>
  <c r="AX129" i="14"/>
  <c r="AX130" i="14"/>
  <c r="AX131" i="14"/>
  <c r="AX132" i="14"/>
  <c r="AX133" i="14"/>
  <c r="AX134" i="14"/>
  <c r="AX135" i="14"/>
  <c r="AX136" i="14"/>
  <c r="AX137" i="14"/>
  <c r="AX138" i="14"/>
  <c r="AX139" i="14"/>
  <c r="AX140" i="14"/>
  <c r="AX141" i="14"/>
  <c r="AX142" i="14"/>
  <c r="AX143" i="14"/>
  <c r="AX144" i="14"/>
  <c r="AX145" i="14"/>
  <c r="AX146" i="14"/>
  <c r="AX147" i="14"/>
  <c r="AX148" i="14"/>
  <c r="AX149" i="14"/>
  <c r="AX150" i="14"/>
  <c r="AX151" i="14"/>
  <c r="AX152" i="14"/>
  <c r="AX153" i="14"/>
  <c r="AX154" i="14"/>
  <c r="AX155" i="14"/>
  <c r="AX156" i="14"/>
  <c r="AX157" i="14"/>
  <c r="AX158" i="14"/>
  <c r="AX159" i="14"/>
  <c r="AX160" i="14"/>
  <c r="AX161" i="14"/>
  <c r="AX162" i="14"/>
  <c r="G6" i="24"/>
  <c r="F6" i="24"/>
  <c r="E6" i="24"/>
  <c r="D74" i="14" l="1"/>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A162" i="14" l="1"/>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B159" i="14" l="1"/>
  <c r="B9" i="14"/>
  <c r="B27" i="14"/>
  <c r="B51" i="14"/>
  <c r="B62" i="14"/>
  <c r="B65" i="14"/>
  <c r="B68" i="14"/>
  <c r="B78" i="14"/>
  <c r="B94" i="14"/>
  <c r="B100" i="14"/>
  <c r="B113" i="14"/>
  <c r="B116" i="14"/>
  <c r="B129" i="14"/>
  <c r="B145" i="14"/>
  <c r="B148" i="14"/>
  <c r="B158" i="14"/>
  <c r="B11" i="14"/>
  <c r="B23" i="14"/>
  <c r="B38" i="14"/>
  <c r="B45" i="14"/>
  <c r="B50" i="14"/>
  <c r="B59" i="14"/>
  <c r="B64" i="14"/>
  <c r="B74" i="14"/>
  <c r="B90" i="14"/>
  <c r="B96" i="14"/>
  <c r="B109" i="14"/>
  <c r="B112" i="14"/>
  <c r="B125" i="14"/>
  <c r="B128" i="14"/>
  <c r="B141" i="14"/>
  <c r="B154" i="14"/>
  <c r="B160" i="14"/>
  <c r="B6" i="14"/>
  <c r="B17" i="14"/>
  <c r="B20" i="14"/>
  <c r="B22" i="14"/>
  <c r="B34" i="14"/>
  <c r="B37" i="14"/>
  <c r="B44" i="14"/>
  <c r="B46" i="14"/>
  <c r="B55" i="14"/>
  <c r="B58" i="14"/>
  <c r="B60" i="14"/>
  <c r="B70" i="14"/>
  <c r="B73" i="14"/>
  <c r="B76" i="14"/>
  <c r="B86" i="14"/>
  <c r="B89" i="14"/>
  <c r="B92" i="14"/>
  <c r="B102" i="14"/>
  <c r="B105" i="14"/>
  <c r="B108" i="14"/>
  <c r="B118" i="14"/>
  <c r="B121" i="14"/>
  <c r="B124" i="14"/>
  <c r="B134" i="14"/>
  <c r="B137" i="14"/>
  <c r="B140" i="14"/>
  <c r="B150" i="14"/>
  <c r="B153" i="14"/>
  <c r="B156" i="14"/>
  <c r="B12" i="14"/>
  <c r="B15" i="14"/>
  <c r="B24" i="14"/>
  <c r="B30" i="14"/>
  <c r="B39" i="14"/>
  <c r="B42" i="14"/>
  <c r="B81" i="14"/>
  <c r="B84" i="14"/>
  <c r="B97" i="14"/>
  <c r="B110" i="14"/>
  <c r="B126" i="14"/>
  <c r="B132" i="14"/>
  <c r="B142" i="14"/>
  <c r="B161" i="14"/>
  <c r="B8" i="14"/>
  <c r="B21" i="14"/>
  <c r="B26" i="14"/>
  <c r="B35" i="14"/>
  <c r="B48" i="14"/>
  <c r="B61" i="14"/>
  <c r="B77" i="14"/>
  <c r="B80" i="14"/>
  <c r="B93" i="14"/>
  <c r="B106" i="14"/>
  <c r="B122" i="14"/>
  <c r="B138" i="14"/>
  <c r="B144" i="14"/>
  <c r="B157" i="14"/>
  <c r="B13" i="14"/>
  <c r="B16" i="14"/>
  <c r="B19" i="14"/>
  <c r="B28" i="14"/>
  <c r="B31" i="14"/>
  <c r="B33" i="14"/>
  <c r="B43" i="14"/>
  <c r="B52" i="14"/>
  <c r="B54" i="14"/>
  <c r="B57" i="14"/>
  <c r="B66" i="14"/>
  <c r="B69" i="14"/>
  <c r="B72" i="14"/>
  <c r="B82" i="14"/>
  <c r="B85" i="14"/>
  <c r="B88" i="14"/>
  <c r="B98" i="14"/>
  <c r="B101" i="14"/>
  <c r="B104" i="14"/>
  <c r="B114" i="14"/>
  <c r="B117" i="14"/>
  <c r="B120" i="14"/>
  <c r="B130" i="14"/>
  <c r="B133" i="14"/>
  <c r="B136" i="14"/>
  <c r="B146" i="14"/>
  <c r="B149" i="14"/>
  <c r="B152" i="14"/>
  <c r="B162" i="14"/>
  <c r="B7" i="14"/>
  <c r="B10" i="14"/>
  <c r="B14" i="14"/>
  <c r="B18" i="14"/>
  <c r="B25" i="14"/>
  <c r="B29" i="14"/>
  <c r="B32" i="14"/>
  <c r="B36" i="14"/>
  <c r="B40" i="14"/>
  <c r="B41" i="14"/>
  <c r="B47" i="14"/>
  <c r="B49" i="14"/>
  <c r="B53" i="14"/>
  <c r="B56" i="14"/>
  <c r="B63" i="14"/>
  <c r="B67" i="14"/>
  <c r="B71" i="14"/>
  <c r="B75" i="14"/>
  <c r="B79" i="14"/>
  <c r="B83" i="14"/>
  <c r="B87" i="14"/>
  <c r="B91" i="14"/>
  <c r="B95" i="14"/>
  <c r="B99" i="14"/>
  <c r="B103" i="14"/>
  <c r="B107" i="14"/>
  <c r="B111" i="14"/>
  <c r="B115" i="14"/>
  <c r="B119" i="14"/>
  <c r="B123" i="14"/>
  <c r="B127" i="14"/>
  <c r="B131" i="14"/>
  <c r="B135" i="14"/>
  <c r="B139" i="14"/>
  <c r="B143" i="14"/>
  <c r="B147" i="14"/>
  <c r="B151" i="14"/>
  <c r="B155" i="14"/>
  <c r="D72" i="14" l="1"/>
  <c r="D71" i="14"/>
  <c r="D68" i="14"/>
  <c r="D69" i="14"/>
  <c r="D73" i="14"/>
  <c r="D70" i="14"/>
  <c r="D7" i="14"/>
  <c r="D6" i="14"/>
  <c r="D36" i="14"/>
  <c r="D33" i="14"/>
  <c r="D26" i="14"/>
  <c r="D58" i="14"/>
  <c r="D34" i="14"/>
  <c r="D64" i="14"/>
  <c r="D38" i="14"/>
  <c r="D56" i="14"/>
  <c r="D40" i="14"/>
  <c r="D32" i="14"/>
  <c r="D54" i="14"/>
  <c r="D31" i="14"/>
  <c r="D42" i="14"/>
  <c r="D30" i="14"/>
  <c r="D55" i="14"/>
  <c r="D46" i="14"/>
  <c r="D59" i="14"/>
  <c r="D45" i="14"/>
  <c r="D65" i="14"/>
  <c r="D27" i="14"/>
  <c r="D67" i="14"/>
  <c r="D47" i="14"/>
  <c r="D29" i="14"/>
  <c r="D14" i="14"/>
  <c r="D52" i="14"/>
  <c r="D28" i="14"/>
  <c r="D61" i="14"/>
  <c r="D24" i="14"/>
  <c r="D44" i="14"/>
  <c r="D22" i="14"/>
  <c r="D50" i="14"/>
  <c r="D62" i="14"/>
  <c r="D57" i="14"/>
  <c r="D53" i="14"/>
  <c r="D63" i="14"/>
  <c r="D49" i="14"/>
  <c r="D41" i="14"/>
  <c r="D25" i="14"/>
  <c r="D66" i="14"/>
  <c r="D43" i="14"/>
  <c r="D48" i="14"/>
  <c r="D35" i="14"/>
  <c r="D39" i="14"/>
  <c r="D60" i="14"/>
  <c r="D37" i="14"/>
  <c r="D51" i="14"/>
  <c r="D23" i="14"/>
  <c r="D16" i="14"/>
  <c r="D12" i="14"/>
  <c r="D17" i="14"/>
  <c r="D18" i="14"/>
  <c r="D13" i="14"/>
  <c r="D21" i="14"/>
  <c r="D11" i="14"/>
  <c r="D9" i="14"/>
  <c r="D10" i="14"/>
  <c r="D19" i="14"/>
  <c r="D15" i="14"/>
  <c r="D20" i="14"/>
  <c r="D8"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amirp\AppData\Local\Microsoft\Windows\Temporary Internet Files\Content.IE5\8KHH7WKK\owssvr (2).iqy" keepAlive="1" name="משרדים" type="5" refreshedVersion="5" minRefreshableVersion="3" saveData="1">
    <dbPr connection="Provider=Microsoft.Office.List.OLEDB.2.0;Data Source=&quot;&quot;;ApplicationName=Excel;Version=12.0.0.0" command="&lt;LIST&gt;&lt;VIEWGUID&gt;{9C788FC7-9F6A-417D-9A5A-481346531CDF}&lt;/VIEWGUID&gt;&lt;LISTNAME&gt;{F53B138E-88AE-4AA7-B616-0F025D1A4F4C}&lt;/LISTNAME&gt;&lt;LISTWEB&gt;https://itg.cio.gov.il/_vti_bin&lt;/LISTWEB&gt;&lt;LISTSUBWEB&gt;&lt;/LISTSUBWEB&gt;&lt;ROOTFOLDER&gt;/Lists/Offices&lt;/ROOTFOLDER&gt;&lt;/LIST&gt;" commandType="5"/>
  </connection>
</connections>
</file>

<file path=xl/sharedStrings.xml><?xml version="1.0" encoding="utf-8"?>
<sst xmlns="http://schemas.openxmlformats.org/spreadsheetml/2006/main" count="2040" uniqueCount="836">
  <si>
    <t>שם המשרד</t>
  </si>
  <si>
    <t>#</t>
  </si>
  <si>
    <t>סימול משרד</t>
  </si>
  <si>
    <t>המשרד</t>
  </si>
  <si>
    <t>סימול</t>
  </si>
  <si>
    <t>משרד</t>
  </si>
  <si>
    <t>משרד המדע הטכנולוגיה והחלל</t>
  </si>
  <si>
    <t>most</t>
  </si>
  <si>
    <t>ערן כרמון</t>
  </si>
  <si>
    <t>שיוך משרדי</t>
  </si>
  <si>
    <t>סוג יחידה</t>
  </si>
  <si>
    <t>ארכיון המדינה</t>
  </si>
  <si>
    <t>משרד ראש הממשלה</t>
  </si>
  <si>
    <t>יחידה משרדית</t>
  </si>
  <si>
    <t>archives</t>
  </si>
  <si>
    <t>הטלויזיה החינוכית</t>
  </si>
  <si>
    <t>משרד החינוך</t>
  </si>
  <si>
    <t>יחידת סמך</t>
  </si>
  <si>
    <t>ietv</t>
  </si>
  <si>
    <t>הלשכה המרכזית לסטטיסטיקה</t>
  </si>
  <si>
    <t>cbs</t>
  </si>
  <si>
    <t>המרכז למיפוי ישראל</t>
  </si>
  <si>
    <t>משרד הבינוי</t>
  </si>
  <si>
    <t>mapi</t>
  </si>
  <si>
    <t>המשרד לביטחון פנים</t>
  </si>
  <si>
    <t>mops</t>
  </si>
  <si>
    <t>המשרד להגנת הסביבה</t>
  </si>
  <si>
    <t>sviva</t>
  </si>
  <si>
    <t>המשרד לשוויון חברתי</t>
  </si>
  <si>
    <t>shvn</t>
  </si>
  <si>
    <t>משרד לשירותי דת</t>
  </si>
  <si>
    <t>rbc</t>
  </si>
  <si>
    <t>הנהלת בתי המשפט</t>
  </si>
  <si>
    <t>משרד המשפטים</t>
  </si>
  <si>
    <t>court</t>
  </si>
  <si>
    <t>הרשות הארצית לכבאות והצלה</t>
  </si>
  <si>
    <t>הרשות הממשלתית למים וביוב</t>
  </si>
  <si>
    <t>משרד התשתיות</t>
  </si>
  <si>
    <t>water</t>
  </si>
  <si>
    <t>הרשות לניהול המאגר הביומטרי</t>
  </si>
  <si>
    <t>משרד הפנים</t>
  </si>
  <si>
    <t>biom</t>
  </si>
  <si>
    <t>הרשות לפיתוח התיישבות הבדואים בנגב</t>
  </si>
  <si>
    <t>משרד החקלאות</t>
  </si>
  <si>
    <t>bedui</t>
  </si>
  <si>
    <t>השירות המטאורולוגי</t>
  </si>
  <si>
    <t>משרד התחבורה</t>
  </si>
  <si>
    <t>ims</t>
  </si>
  <si>
    <t>לשכת הפרסום הממשלתית</t>
  </si>
  <si>
    <t>משרד התקשורת</t>
  </si>
  <si>
    <t>lapam</t>
  </si>
  <si>
    <t>מינהל המחקר החקלאי, מכון וולקני</t>
  </si>
  <si>
    <t>agri</t>
  </si>
  <si>
    <t>מינהל התכנון</t>
  </si>
  <si>
    <t>משרד האוצר</t>
  </si>
  <si>
    <t>iplan</t>
  </si>
  <si>
    <t>מינהל חינוך התיישבותי פנימייתי ועלה"נ</t>
  </si>
  <si>
    <t>kfar-olami</t>
  </si>
  <si>
    <t>mof</t>
  </si>
  <si>
    <t>משרד הבינוי והשיכון</t>
  </si>
  <si>
    <t>moch</t>
  </si>
  <si>
    <t>משרד הבריאות</t>
  </si>
  <si>
    <t>moh</t>
  </si>
  <si>
    <t>משרד החוץ</t>
  </si>
  <si>
    <t>mfa</t>
  </si>
  <si>
    <t>education</t>
  </si>
  <si>
    <t>משרד החקלאות ופיתוח הכפר</t>
  </si>
  <si>
    <t>moag</t>
  </si>
  <si>
    <t>משרד הכלכלה</t>
  </si>
  <si>
    <t>Economy</t>
  </si>
  <si>
    <t>justice</t>
  </si>
  <si>
    <t>main</t>
  </si>
  <si>
    <t>משרד הקליטה והעליה</t>
  </si>
  <si>
    <t>moia</t>
  </si>
  <si>
    <t>משרד הרווחה והשירותים החברתיים</t>
  </si>
  <si>
    <t>משרד הרווחה</t>
  </si>
  <si>
    <t>molsa</t>
  </si>
  <si>
    <t>mot</t>
  </si>
  <si>
    <t>משרד התיירות</t>
  </si>
  <si>
    <t>tourism</t>
  </si>
  <si>
    <t>moc</t>
  </si>
  <si>
    <t>משרד התשתיות הלאומיות האנרגיה והמים</t>
  </si>
  <si>
    <t>energy</t>
  </si>
  <si>
    <t>המשרד לשירותי דת</t>
  </si>
  <si>
    <t>dat</t>
  </si>
  <si>
    <t>pmo</t>
  </si>
  <si>
    <t>משרד ראש הממשלה - נתיב</t>
  </si>
  <si>
    <t>nativ</t>
  </si>
  <si>
    <t>שת"פ אזורי, פיתוח הנגב והגליל</t>
  </si>
  <si>
    <t>ngv</t>
  </si>
  <si>
    <t>נציבות שרות המדינה</t>
  </si>
  <si>
    <t>csc</t>
  </si>
  <si>
    <t>רשות האוכלוסין וההגירה</t>
  </si>
  <si>
    <t>piba</t>
  </si>
  <si>
    <t>רשות האכיפה והגבייה</t>
  </si>
  <si>
    <t>eca</t>
  </si>
  <si>
    <t>רשות ההגבלים העסקיים</t>
  </si>
  <si>
    <t>aa</t>
  </si>
  <si>
    <t>רשות החשמל</t>
  </si>
  <si>
    <t>pua</t>
  </si>
  <si>
    <t>רשות המיסים-שע"ם</t>
  </si>
  <si>
    <t>shaam</t>
  </si>
  <si>
    <t>itc</t>
  </si>
  <si>
    <t>רשות התקשוב-ממשל זמין</t>
  </si>
  <si>
    <t>gov</t>
  </si>
  <si>
    <t>רשות מקרקעי ישראל</t>
  </si>
  <si>
    <t>land</t>
  </si>
  <si>
    <t>שירות בתי הסוהר</t>
  </si>
  <si>
    <t>ips</t>
  </si>
  <si>
    <t>דוד מרגלית</t>
  </si>
  <si>
    <t>בוריס נסטיק</t>
  </si>
  <si>
    <t>שחר כץ</t>
  </si>
  <si>
    <t>אלכס קורן</t>
  </si>
  <si>
    <t>אבנר מאי</t>
  </si>
  <si>
    <t>אורן אריאב</t>
  </si>
  <si>
    <t>אלבי מלכה</t>
  </si>
  <si>
    <t>אורי אהרונסון</t>
  </si>
  <si>
    <t>מאיר רכטר</t>
  </si>
  <si>
    <t>גיא חסון</t>
  </si>
  <si>
    <t>ריבה שירזי</t>
  </si>
  <si>
    <t>עמיר אריהן</t>
  </si>
  <si>
    <t>תמיר כהן</t>
  </si>
  <si>
    <t>מרב חכמון</t>
  </si>
  <si>
    <t>אלירן ברנר</t>
  </si>
  <si>
    <t>מריאנה גרופר</t>
  </si>
  <si>
    <t>מילכה זיו נשיאל</t>
  </si>
  <si>
    <t>אריק יקואל</t>
  </si>
  <si>
    <t>מיכל מזרחי</t>
  </si>
  <si>
    <t>עפרה פרנקל</t>
  </si>
  <si>
    <t>שירה לב-עמי</t>
  </si>
  <si>
    <t>שמעון זמיר</t>
  </si>
  <si>
    <t>עופר רימון</t>
  </si>
  <si>
    <t>ירון רונן</t>
  </si>
  <si>
    <t>שמעון ברונר</t>
  </si>
  <si>
    <t>נעמי פרידמן</t>
  </si>
  <si>
    <t>סיגל ליבוביץ'</t>
  </si>
  <si>
    <t>אריק שייב</t>
  </si>
  <si>
    <t>צור אהרון</t>
  </si>
  <si>
    <t>נועם קוריאט</t>
  </si>
  <si>
    <t>ניר צנטנר</t>
  </si>
  <si>
    <t>ליאור אשכנזי</t>
  </si>
  <si>
    <t>רמי מוזס</t>
  </si>
  <si>
    <t>שלומי אוצ'לדייב</t>
  </si>
  <si>
    <t>יוגב שמני</t>
  </si>
  <si>
    <t>דן בן סימון</t>
  </si>
  <si>
    <t>לארי לייבוביץ</t>
  </si>
  <si>
    <t>ישעיה בנימין</t>
  </si>
  <si>
    <t>טירי קיבש</t>
  </si>
  <si>
    <t>רביד שמואלי</t>
  </si>
  <si>
    <t>שי גלבוע</t>
  </si>
  <si>
    <t>אמיר פז</t>
  </si>
  <si>
    <t>תדירות התכנסות</t>
  </si>
  <si>
    <t>אחת לרבעון</t>
  </si>
  <si>
    <t>אחת לחציון</t>
  </si>
  <si>
    <t>אחת לשנה</t>
  </si>
  <si>
    <t>לא קבוע</t>
  </si>
  <si>
    <t>לשכה מרכזית לסטטיסטיקה</t>
  </si>
  <si>
    <t>כבאות והצלה</t>
  </si>
  <si>
    <t>הרשות למים וביוב</t>
  </si>
  <si>
    <t>מאגר הביומטרי</t>
  </si>
  <si>
    <t>פיתוח הבדואים בנגב</t>
  </si>
  <si>
    <t>מחקר חקלאי - וולקני</t>
  </si>
  <si>
    <t>חינוך התיישבותי</t>
  </si>
  <si>
    <t>משרד המדע</t>
  </si>
  <si>
    <t>פיתוח הנגב והגליל</t>
  </si>
  <si>
    <t>רשות המיסים-שעם</t>
  </si>
  <si>
    <t>רשות המיסים-מכס ומע"מ</t>
  </si>
  <si>
    <t>customs</t>
  </si>
  <si>
    <t>משה כהן</t>
  </si>
  <si>
    <t>נתיב</t>
  </si>
  <si>
    <t>סוג פריט</t>
  </si>
  <si>
    <t>פריט</t>
  </si>
  <si>
    <t>מנהל מערכות המידע</t>
  </si>
  <si>
    <t>שם מוקצר</t>
  </si>
  <si>
    <t>מלווה מטעם התקשוב</t>
  </si>
  <si>
    <t>יעל בראל</t>
  </si>
  <si>
    <t>Lists/Offices</t>
  </si>
  <si>
    <t>אייל קבריטי</t>
  </si>
  <si>
    <t>הנהלת בתי הדין הרבניים</t>
  </si>
  <si>
    <t>בתי הדין הרבניים</t>
  </si>
  <si>
    <t>עדי שנאן</t>
  </si>
  <si>
    <t>102</t>
  </si>
  <si>
    <t>ששון סופרי</t>
  </si>
  <si>
    <t>רויטל ויצמן</t>
  </si>
  <si>
    <t>רשות המיסים</t>
  </si>
  <si>
    <t>רשות המיסים-מכס ומעמ</t>
  </si>
  <si>
    <t>רשות התקשוב-מערכות רוחביות</t>
  </si>
  <si>
    <t>מוריה זיסוביץ'</t>
  </si>
  <si>
    <t>רשות התקשוב-רוחביות</t>
  </si>
  <si>
    <t>saar</t>
  </si>
  <si>
    <t>שירות התעסוקה הישראלי</t>
  </si>
  <si>
    <t>תאגיד סטטוטורי</t>
  </si>
  <si>
    <t>שירות התעסוקה</t>
  </si>
  <si>
    <t>ies</t>
  </si>
  <si>
    <t>כןלא</t>
  </si>
  <si>
    <t>כן</t>
  </si>
  <si>
    <t>לא</t>
  </si>
  <si>
    <t>רשות החדשנות</t>
  </si>
  <si>
    <t>כתובת מייל</t>
  </si>
  <si>
    <t>סוג קהל יעד</t>
  </si>
  <si>
    <t>עסק</t>
  </si>
  <si>
    <t>אזרח/פרט</t>
  </si>
  <si>
    <t>שם האחראי</t>
  </si>
  <si>
    <t>מספר טלפון</t>
  </si>
  <si>
    <t>פרטי המשרד</t>
  </si>
  <si>
    <t># מאגר</t>
  </si>
  <si>
    <t>שם המאגר</t>
  </si>
  <si>
    <t>רשימת מאגרי המידע של המשרד</t>
  </si>
  <si>
    <t>שם היחידה בעלת המאגר</t>
  </si>
  <si>
    <t>תיאור המאגר</t>
  </si>
  <si>
    <t xml:space="preserve">האם המאגר כבר פורסם לציבור </t>
  </si>
  <si>
    <t xml:space="preserve">האם ב-data.gov.il? </t>
  </si>
  <si>
    <t xml:space="preserve">מה רמת התועלת שהציבור עשוי להפיק מפרסום המידע לדעתך? </t>
  </si>
  <si>
    <t>דרוג</t>
  </si>
  <si>
    <t xml:space="preserve">סוג האוכלוסייה שהמידע נוגע לו </t>
  </si>
  <si>
    <t xml:space="preserve">האם לדעתך יש קושי מהותי (לא טכני) להנגיש את המאגר? </t>
  </si>
  <si>
    <t>מהימנות</t>
  </si>
  <si>
    <t xml:space="preserve">שנת הקמת המאגר </t>
  </si>
  <si>
    <t>תאריך עדכון אחרון</t>
  </si>
  <si>
    <t>תדירות עדכון המאגר</t>
  </si>
  <si>
    <t>מספר רשומות במועד האחרון</t>
  </si>
  <si>
    <t xml:space="preserve">מה לדעתך רמת הקושי הטכני להנגיש את המאגר? </t>
  </si>
  <si>
    <t>קושי</t>
  </si>
  <si>
    <t>הסבר לרמת הקושי שנבחרה</t>
  </si>
  <si>
    <t>שאלות טכניות עבור אגף מערכות המידע</t>
  </si>
  <si>
    <t>שאלות כלליות עבור אחראי מאגר</t>
  </si>
  <si>
    <t>פירוט לגבי עניין  הציבור במאגר</t>
  </si>
  <si>
    <t>פירוט תועלת אפשרית לציבור</t>
  </si>
  <si>
    <t>נמוכה</t>
  </si>
  <si>
    <t>בינונית</t>
  </si>
  <si>
    <t>גבוהה</t>
  </si>
  <si>
    <t>חודשית</t>
  </si>
  <si>
    <t>תדירות עדכון</t>
  </si>
  <si>
    <t>יומית</t>
  </si>
  <si>
    <t>שבועית</t>
  </si>
  <si>
    <t>שנתית</t>
  </si>
  <si>
    <t>שוטף</t>
  </si>
  <si>
    <t>רבעונית</t>
  </si>
  <si>
    <t>בסיס מידע</t>
  </si>
  <si>
    <t>SQL server</t>
  </si>
  <si>
    <t>Oracle</t>
  </si>
  <si>
    <t>Informix</t>
  </si>
  <si>
    <t>קבצים סדרתיים</t>
  </si>
  <si>
    <t>MARIADB</t>
  </si>
  <si>
    <t>MySQL</t>
  </si>
  <si>
    <t>Excel</t>
  </si>
  <si>
    <t>SQLite</t>
  </si>
  <si>
    <t>Adabas</t>
  </si>
  <si>
    <t>2DB</t>
  </si>
  <si>
    <t>אחר</t>
  </si>
  <si>
    <t>קישור URL לdata.gov.il</t>
  </si>
  <si>
    <t>במהלך התייעצות עם הציבור</t>
  </si>
  <si>
    <t>הועבר על ידי רשות התקשוב הממשלתי</t>
  </si>
  <si>
    <t>הבעת עיניין</t>
  </si>
  <si>
    <t>התקבלו פניות ובקשות מהציבור הרחב</t>
  </si>
  <si>
    <t>התקבלו פניות ובקשות מעסקים / חוקרים / עיתונאים</t>
  </si>
  <si>
    <t>גבוהה מאוד</t>
  </si>
  <si>
    <t>לא ידוע</t>
  </si>
  <si>
    <t xml:space="preserve">כיצד הציבור הביע עניין עד כה בפרסום המידע </t>
  </si>
  <si>
    <t>האם המאגר כולל מידע מזוהה אישי?</t>
  </si>
  <si>
    <t>קיים קושי ולא ניתן להנגיש את המאגר</t>
  </si>
  <si>
    <t>לא קיים קושי להנגיש את המאגר</t>
  </si>
  <si>
    <t>קיים קושי אך ניתן להנגיש חלק מהמאגר</t>
  </si>
  <si>
    <t>קיים קושי ונדרש סיוע של רשות התקשוב</t>
  </si>
  <si>
    <t>קושי בהנגשה</t>
  </si>
  <si>
    <t>פירוט מהו הקושי להנגשת המאגר?</t>
  </si>
  <si>
    <t xml:space="preserve">מהו סוג בסיס הנתונים בו נשמרים נתוני המאגר? </t>
  </si>
  <si>
    <t>אילו מערכות מידע משתמשות בנתוני המאגר?</t>
  </si>
  <si>
    <t>ישויות מידע עיקריות המנוהלות במאגר (טבלאות נתונים עיקריות)</t>
  </si>
  <si>
    <t>לא קיים קושי</t>
  </si>
  <si>
    <t>קושי בינוני</t>
  </si>
  <si>
    <t>קושי מהותי</t>
  </si>
  <si>
    <t>שמות היחידות במשרד המנהלות מאגרי מידע</t>
  </si>
  <si>
    <t>שם היחידה</t>
  </si>
  <si>
    <t>שם מנהל היחידה</t>
  </si>
  <si>
    <t>טלפון</t>
  </si>
  <si>
    <t>דוא"ל</t>
  </si>
  <si>
    <t>מספר מאגרים</t>
  </si>
  <si>
    <t>קישור URL למאגר</t>
  </si>
  <si>
    <t>במידה וקיימים, מה הם המאגרים המשלימים?</t>
  </si>
  <si>
    <t>מועד מתוכנן להנגשת המאגר</t>
  </si>
  <si>
    <t>הערות</t>
  </si>
  <si>
    <t>סטטוס</t>
  </si>
  <si>
    <t>טרם החל</t>
  </si>
  <si>
    <t>באישור הנהלה</t>
  </si>
  <si>
    <t>בביצוע מערכות מידע</t>
  </si>
  <si>
    <t>ממתין לממשל זמין</t>
  </si>
  <si>
    <t>בוצע</t>
  </si>
  <si>
    <t>סטטוס הנגשת מאגר ל-Data.gov.il</t>
  </si>
  <si>
    <t>תכנון הנגשת המאגר</t>
  </si>
  <si>
    <t>רבעון מתוכנן למיפוי</t>
  </si>
  <si>
    <t>רבעון</t>
  </si>
  <si>
    <t>Q1/2017</t>
  </si>
  <si>
    <t>Q2/2017</t>
  </si>
  <si>
    <t>Q3/2017</t>
  </si>
  <si>
    <t>יחידות המשרד</t>
  </si>
  <si>
    <t xml:space="preserve">תהליך שיתוף ציבור בנושא הנגשת מאגרי מידע לציבור </t>
  </si>
  <si>
    <t>סוג שיתוף הציבור</t>
  </si>
  <si>
    <t>קהל יעד</t>
  </si>
  <si>
    <t>Q1/2018</t>
  </si>
  <si>
    <t>Q2/2018</t>
  </si>
  <si>
    <t>Q3/2018</t>
  </si>
  <si>
    <t>Q1/2019</t>
  </si>
  <si>
    <t>Q2/2019</t>
  </si>
  <si>
    <t>Q4/2017</t>
  </si>
  <si>
    <t>Q4/2018</t>
  </si>
  <si>
    <t>רבעון שיתוף</t>
  </si>
  <si>
    <t>סוג שיתוף</t>
  </si>
  <si>
    <t>שולחן עגול ביום מידע פתוח</t>
  </si>
  <si>
    <t>תהליך מקוון מנהול על ידי רשות התקשוב</t>
  </si>
  <si>
    <t>תהליך מקוון המנוהל על ידי המשרד</t>
  </si>
  <si>
    <t>תיאור שיתוף הציבור</t>
  </si>
  <si>
    <t>אחראי על העלאת הנתונים לData.gov.il</t>
  </si>
  <si>
    <t>ממונה על  יישום החלטת ממשלה 1933</t>
  </si>
  <si>
    <t>איש קשר משרדי נוסף</t>
  </si>
  <si>
    <t>סוג אחראי משרדי</t>
  </si>
  <si>
    <t>פרטי האחראים על מיפוי והנגשת מאגרים</t>
  </si>
  <si>
    <t>Q3/2019</t>
  </si>
  <si>
    <t>Q4/2019</t>
  </si>
  <si>
    <t>Q1/2020</t>
  </si>
  <si>
    <t>Q2/2020</t>
  </si>
  <si>
    <t>Q3/2020</t>
  </si>
  <si>
    <t>Q4/2020</t>
  </si>
  <si>
    <t>Q1/2021</t>
  </si>
  <si>
    <t>Q2/2021</t>
  </si>
  <si>
    <t>Q3/2021</t>
  </si>
  <si>
    <t>Q4/2021</t>
  </si>
  <si>
    <t>Q1/2022</t>
  </si>
  <si>
    <t>Q2/2022</t>
  </si>
  <si>
    <t>Q3/2022</t>
  </si>
  <si>
    <t>Q4/2022</t>
  </si>
  <si>
    <t>קיים שדה</t>
  </si>
  <si>
    <t>רבעון להנגשה</t>
  </si>
  <si>
    <t>שנת הנגשה</t>
  </si>
  <si>
    <t>עזר מיון</t>
  </si>
  <si>
    <t>מיון</t>
  </si>
  <si>
    <r>
      <t xml:space="preserve"> במקטע זה יש למלא את פרטי אנשי הקשר האחראים מטעם המשרד על ביצוע המיפוי וההנגשה של המאגרים. נא להוסיף פרטי התקשרות.
</t>
    </r>
    <r>
      <rPr>
        <u/>
        <sz val="11"/>
        <color theme="1"/>
        <rFont val="Arial Unicode MS"/>
        <family val="2"/>
      </rPr>
      <t>ממונה על  יישום החלטת ממשלה 1933</t>
    </r>
    <r>
      <rPr>
        <sz val="11"/>
        <color theme="1"/>
        <rFont val="Arial Unicode MS"/>
        <family val="2"/>
      </rPr>
      <t xml:space="preserve"> - רשות התקשוב הממשלתי תפעל אל מול איש הקשר בכל הנוגע לפעילות זו.
</t>
    </r>
    <r>
      <rPr>
        <u/>
        <sz val="11"/>
        <color theme="1"/>
        <rFont val="Arial Unicode MS"/>
        <family val="2"/>
      </rPr>
      <t>איש קשר משרדי נוסף</t>
    </r>
    <r>
      <rPr>
        <sz val="11"/>
        <color theme="1"/>
        <rFont val="Arial Unicode MS"/>
        <family val="2"/>
      </rPr>
      <t xml:space="preserve"> - ניתן להוסיף שם אם יש של מי שמסייע לממונה על יישום ההחלטה.
</t>
    </r>
    <r>
      <rPr>
        <u/>
        <sz val="11"/>
        <color theme="1"/>
        <rFont val="Arial Unicode MS"/>
        <family val="2"/>
      </rPr>
      <t>אחראי על העלאת נתונים ל-data.gov.il</t>
    </r>
    <r>
      <rPr>
        <sz val="11"/>
        <color theme="1"/>
        <rFont val="Arial Unicode MS"/>
        <family val="2"/>
      </rPr>
      <t xml:space="preserve"> - יש למלא את פרטי איש הקשר שיהיה אחראי על העלאת תכנים ל-data.gov.il, כולל העלאת קבצים, הוספת כותרת, תיאור, תגים ועדכון השוטף של המאגר. ניתן למנות איש טכני.
</t>
    </r>
  </si>
  <si>
    <t>תהליכי שיתוף ציבור</t>
  </si>
  <si>
    <t xml:space="preserve">שאלות לתיעדוף הנגשת מאגרי המידע </t>
  </si>
  <si>
    <r>
      <rPr>
        <u/>
        <sz val="11"/>
        <color theme="1"/>
        <rFont val="Arial"/>
        <family val="2"/>
        <scheme val="minor"/>
      </rPr>
      <t xml:space="preserve">8. פירוט לגבי עניין הציבור במאגר: </t>
    </r>
    <r>
      <rPr>
        <sz val="11"/>
        <color theme="1"/>
        <rFont val="Arial"/>
        <family val="2"/>
        <charset val="177"/>
        <scheme val="minor"/>
      </rPr>
      <t>מלל חופשי. 
ניתן לציין את מקור הבקשה ומהותו – אם מדובר בפניות בודדות או פניות חוזרות; 
הסברים לחשיבות המידע מצד הפנים - תדירות גבוהה של פניות לגבי מידע מסוים מעידה על עניין ציבורי במידע. פניות מאנשי מקצוע יכולים להעיד על שימוש יותר רחב של המידע. הסברים על סיבת הפנייה יכולה להעיד על תועלות אפשריות של המידע</t>
    </r>
  </si>
  <si>
    <r>
      <rPr>
        <u/>
        <sz val="11"/>
        <rFont val="Arial Unicode MS"/>
        <family val="2"/>
      </rPr>
      <t xml:space="preserve">9. מה רמת התועלת שהציבור עשוי להפיק מפרסום המידע לדעתך? </t>
    </r>
    <r>
      <rPr>
        <sz val="11"/>
        <rFont val="Arial Unicode MS"/>
        <family val="2"/>
      </rPr>
      <t xml:space="preserve">
אנחנו מבקשים שתציינו אם ידוע לכם על תועלות פוטנציאליות בהנגשת המאגר (על בסיס הידע והניסיון של אחראי המאגר; על בסיס מידע שהתקבל מהציבור; בהתאם לממצאי מחקרים או ניסיון בחו"ל, וכו'). 
דוגמאות לסוגי תועלות (הרשימה אינה מוגבלת, ניתן לבחור את הסעיפים הרלוונטיים עבור כל מאגר ומאגר)
א. תועלת כלכלית (למשל הגברת תחרות, התייעלות, מידע רלוונטי לעסקים וכו')
ב. תרומה לחדשנות (למשל יצירת יוזמות חדשות)
ג. תועלת חברתית (למשל מידע שמסייע לציבור בתהליך קבלת החלטות)
ד. תרומתו של המידע לקביעת מדיניות מבוססת מידע ו/או לשקיפות ממשלתית (למשל תקציב המדינה)
ה. מידע שפרסומו יכול להוביל לשיפור השירות הניתן לאזרח או חיסכון למשרד בעת נתינת השירות. 
ו.  מידע שמהווה מפתח למאגרים אחרים (למשל, גושים וחלקות)
יתקיימו תהליכי שיתוף ציבור במהלך שנת 2017 שיכולו לסייע במילוי השדה.
</t>
    </r>
    <r>
      <rPr>
        <u/>
        <sz val="11"/>
        <rFont val="Arial Unicode MS"/>
        <family val="2"/>
      </rPr>
      <t xml:space="preserve">10. פירוט: </t>
    </r>
    <r>
      <rPr>
        <sz val="11"/>
        <rFont val="Arial Unicode MS"/>
        <family val="2"/>
      </rPr>
      <t xml:space="preserve">
הסבר על הקביעה – איזה תועלות הציבור עשוי להפיק? לדוגמא - "מאגר גושים יכול לתרום לפיתוח יוזמות בתחום התכנון והגברת התחרות, ולהוות מפתח למאגרים אחרים בתחום התכנון" או "נתוני מיצ"ב יתרום לשקיפות בתחום מדדי תוצאות בתחום החינוך".
</t>
    </r>
  </si>
  <si>
    <r>
      <rPr>
        <u/>
        <sz val="11"/>
        <rFont val="Arial Unicode MS"/>
        <family val="2"/>
      </rPr>
      <t xml:space="preserve">11. סוג האוכלוסיה שהמידע נוגע לו </t>
    </r>
    <r>
      <rPr>
        <sz val="11"/>
        <rFont val="Arial Unicode MS"/>
        <family val="2"/>
      </rPr>
      <t xml:space="preserve">
כנ"ל החלטת הממשלה
כל האוכלוסייה/אוכלוסייה מסוימת-  ככל שהמידע נוגע לפלחים רבים יותר בציבור, יש הצדקה רבה יותר לפרסמו – כגון בענייני חינוך רוחביים, הנוגעים לכלל האוכלוסייה, לעומת מאגר שמיודע רק אנשי מקצוע, מידע שמתייחס רק לאזור גיוגרפי מסוים וכו'.
</t>
    </r>
    <r>
      <rPr>
        <u/>
        <sz val="11"/>
        <rFont val="Arial Unicode MS"/>
        <family val="2"/>
      </rPr>
      <t>12. האם יש מאגרים נוספים משלימים?</t>
    </r>
    <r>
      <rPr>
        <sz val="11"/>
        <rFont val="Arial Unicode MS"/>
        <family val="2"/>
      </rPr>
      <t xml:space="preserve">
נא פרט/י אם ידוע לכם על מאגרים נוספים, במשרדכם או במשרדים אחרים, שישלימו את הנתונים במאגר הנ"ל, או שיתרמו להשגת התועלות שצוינו לעיל.  למשל – משרד הבינוי והשיכון, רמ"י ומינהל התכנון צונו שיש להם נותנים משלימים למאגר תכנון. לחילופין – יש מספר יחידות שמנהלות מידע על תאונות דרכים (רשות לבטיחות בדרכים, משטרת ישראל, מד"א, למ"ס וכו'), שהמידע ממקורות שונים יכול להשלים אחד את השני. ניתן לציין מאגרים ממקורות שונים שיש לכם עניין במידע בהם
</t>
    </r>
    <r>
      <rPr>
        <u/>
        <sz val="11"/>
        <rFont val="Arial Unicode MS"/>
        <family val="2"/>
      </rPr>
      <t>13. האם המאגר כולל מידע מזוהה אישי ?</t>
    </r>
    <r>
      <rPr>
        <sz val="11"/>
        <rFont val="Arial Unicode MS"/>
        <family val="2"/>
      </rPr>
      <t xml:space="preserve">
האם המאגר כולל מידע פרטי שניתן לייחס לאדם מסוים?
ככל, לא יונגש לציבור מידע מזוהה או ניתן לזיהוי למעט לפי הוראה שבדין. בשלב זה, אנחנו לא מבקשים הכרעה משפטית לגבי האם ניתן להנגיש את המאגר או לא, אלא רוצים לציין את המאגרים שיש בהם מידע אישי ויש צורך להתייחס לסוגיית הפרטיות
</t>
    </r>
  </si>
  <si>
    <r>
      <rPr>
        <u/>
        <sz val="11"/>
        <rFont val="Arial Unicode MS"/>
        <family val="2"/>
      </rPr>
      <t xml:space="preserve">14. האם לדעתך יש קושי מהותי (לא טכני) להנגיש את המאגר? </t>
    </r>
    <r>
      <rPr>
        <sz val="11"/>
        <rFont val="Arial Unicode MS"/>
        <family val="2"/>
      </rPr>
      <t xml:space="preserve">
בהתאם לקריטריונים שקבעה רשות התקשוב, סדר העדיפות להנגשת מאגרי המידע לציבור ייקבע בהתאם לאינטרס הציבורי בפרסום המידע (המורכב מהבעת עניין המאגר ע"י הציבור, תועלת שהציבור עשוי להפיק מהמאגר וסוג האוכלוסיה שהמידע נוגע לו) וההשקעה הנדרשת להנגשת המאגר (השקעה מנהלית וטכנית).
בהתאם לכך, אנחנו מבקשים שתציינו אם ידוע לכם על קשיים שעשוים להקשות על הנגשת המאגר. השאלה היא לדעת אחראי המאגר. אין חובה בשלב המיפוי לקבל דעה משפטית בעניין.
אופציות לבחירה:
1. לא קיים קושי להנגיש את המאגר
2. קיים קושי אך ניתן להנגיש חלק מהמאגר
3. קיים קושי ונדרש סיוע של רשות התקשוב
4. קיים קושי ולא ניתן להנגיש את המאגר
פירוט: ניתן לציין כל קושי שלדעתך יקשה על הנגשת המאגר. ככל שיש יותר מידע על מהות הקושי, כך יהיה יותר קל להעריך מה נדרש כדי להנגישו (אם מדובר באישורים, התאמות למאגר או כל דבר אחר) מצד המשרד או מצד רשות התקשוב</t>
    </r>
  </si>
  <si>
    <t>הנחיות והסברים</t>
  </si>
  <si>
    <t>שמות היחידות המנהלות מאגרי מידע</t>
  </si>
  <si>
    <r>
      <rPr>
        <sz val="11"/>
        <color theme="1"/>
        <rFont val="Arial Unicode MS"/>
        <family val="2"/>
      </rPr>
      <t>בהצלחה,</t>
    </r>
    <r>
      <rPr>
        <sz val="14"/>
        <color theme="1"/>
        <rFont val="Arial Unicode MS"/>
        <family val="2"/>
      </rPr>
      <t xml:space="preserve">
</t>
    </r>
    <r>
      <rPr>
        <b/>
        <sz val="14"/>
        <color rgb="FF002060"/>
        <rFont val="Arial Unicode MS"/>
        <family val="2"/>
      </rPr>
      <t>רשות התקשוב הממשלתי 
משרד ראש הממשלה</t>
    </r>
  </si>
  <si>
    <t>תכנון הנגשת המאגר - לשימוש המשרד</t>
  </si>
  <si>
    <r>
      <t xml:space="preserve">החלטת הממשלה קובעת כי תיעדוף הנגשת מאגרי המידע ייקבע, בין השאר, על פי המדדים הבאים: 
(א) האינטרס הציבורי שבפרסום המידע; 
(ב) שיעור האוכלוסייה שהמידע נוגע לו; 
(ג) תדירות הפניות של הציבור בקשר למידע האמור בעבר; 
(ד) תדירות השימוש של המשרד במידע; 
(ה) התועלת הכלכלית שהציבור עשוי להפיק מפרסום המידע. 
אין חובה למלא את שאלות בחלק זה (7-14, למעט שאלה 12) עבור מאגרים שכבר הונגשו ב-data.gov.il
</t>
    </r>
    <r>
      <rPr>
        <u/>
        <sz val="11"/>
        <rFont val="Arial Unicode MS"/>
        <family val="2"/>
      </rPr>
      <t>7. כיצד הציבור הביע עניין עד כה בפרסום המידע?</t>
    </r>
    <r>
      <rPr>
        <sz val="11"/>
        <rFont val="Arial Unicode MS"/>
        <family val="2"/>
      </rPr>
      <t xml:space="preserve"> אנחנו מבקשים שציינו באם וכיצד הציבור הביע עד כה עניין בפרסום המידע
דוגמאות של דרכים בהם הציבור מביע עניין במידע:
א. במהלך התייעצות עם הציבור – מהלך תהליך שיתוף ציבור שניהל המשרד, התקבלו בקשות להנגשת המאגר 
ב. התקבלו פניות ובקשות מהציבור הרחב - בקשות חופש המידע, פניות ציבור וכו' שקיבל המשרד בעבר בהקשר למידע במאגר  
ג. התקבלו פניות ובקשות מעסקים/חוקרים/עיתונאים - בקשות חופש המידע, פניות ציבור וכו' שקיבל המשרד בעבר בהקשר למידע במאגר  
ד. הועבר ע"י רשות התקשוב - בקשות מהציבור למאגרים שהועברו למשרדים ע"י מנהלת פרויקטים מיוחדים ברשות התקשוב, לדוגמא: בקשות שקיבלה רשות התקשוב במהלך תהליכי שיתוף ציבור; באמצעות טופס פנייה ב-data.gov.il; שהוצגו בדול המסכם - הצוות הבין משרדי להנגשת מאגרי מידע לציבור, בפרט "נתונים מספריים ומאגרי המידע המבוקשים במדינות השונות" (עמ' 12-14); נספח 4 – מיפוי מאגרי מידע (עד 5 מאגרים מכל משרד) 
ה. אחר – ניתן לכתוב מלל חופשי
יש לבחור את הדרך העיקרי בה התקבלו הפניות. אם התקבלו במספר דרכים, ניתן לציין בטקסט החופשי.
יתקיימו תהליכי שיתוף ציבור במהלך שנת 2017 שיכולו לסייע במילוי השדה.
</t>
    </r>
  </si>
  <si>
    <r>
      <rPr>
        <u/>
        <sz val="11"/>
        <rFont val="Arial Unicode MS"/>
        <family val="2"/>
      </rPr>
      <t xml:space="preserve">15. מהו סוג בסיס הנתונים  בו נשמרים נתוני המאגר </t>
    </r>
    <r>
      <rPr>
        <sz val="11"/>
        <rFont val="Arial Unicode MS"/>
        <family val="2"/>
      </rPr>
      <t xml:space="preserve">
</t>
    </r>
    <r>
      <rPr>
        <u/>
        <sz val="11"/>
        <rFont val="Arial Unicode MS"/>
        <family val="2"/>
      </rPr>
      <t>16. אילו מערכות מידע משתמשות בנתוני המאגר?
17. תאריך עדכון אחרון 
18. תדירות עדכון המאגר</t>
    </r>
    <r>
      <rPr>
        <sz val="11"/>
        <rFont val="Arial Unicode MS"/>
        <family val="2"/>
      </rPr>
      <t xml:space="preserve">: אופציות לבחירה: שוטף (תדירות גבוהה בפעם ביום ויש משמעות לעדכון המאגר בתדירות הזאת), יומית, שבועית, חודשית, רבעונית, שנתית
</t>
    </r>
    <r>
      <rPr>
        <u/>
        <sz val="11"/>
        <rFont val="Arial Unicode MS"/>
        <family val="2"/>
      </rPr>
      <t>19. ישויות מידע עיקריות המנוהלות במאגר</t>
    </r>
    <r>
      <rPr>
        <sz val="11"/>
        <rFont val="Arial Unicode MS"/>
        <family val="2"/>
      </rPr>
      <t xml:space="preserve">: אלו ישויות מידע (טבלאות נתונים עיקריות) מנוהלות במאגר. לדוגמא: כתובות, פרטי זיהוי, בעלות על נדל"ן וכו'. 
</t>
    </r>
    <r>
      <rPr>
        <u/>
        <sz val="11"/>
        <rFont val="Arial Unicode MS"/>
        <family val="2"/>
      </rPr>
      <t>20. מספר רשומות במועד האחרון</t>
    </r>
    <r>
      <rPr>
        <sz val="11"/>
        <rFont val="Arial Unicode MS"/>
        <family val="2"/>
      </rPr>
      <t xml:space="preserve">
</t>
    </r>
    <r>
      <rPr>
        <u/>
        <sz val="11"/>
        <rFont val="Arial Unicode MS"/>
        <family val="2"/>
      </rPr>
      <t>21. מה לדעתך רמת הקושי הטכני להנגיש את המאגר?</t>
    </r>
    <r>
      <rPr>
        <sz val="11"/>
        <rFont val="Arial Unicode MS"/>
        <family val="2"/>
      </rPr>
      <t xml:space="preserve"> (קל, בינוני, קשה) אין חובה למלא את השאלה עבור מאגרים שכבר הונגשו ב-data.gov.il
מיועד לאגף מערכות מידע, באם נדרש חיתוך מיוחד, יצירת טבלת ביניים וכו'. כמה מורכבת הנגשת המאגר.
אופציות לבירה: לא קיים קושי, קושי בינוני, קושי מהותי. באם נבחר בינוני או קשה: הסבר לרמת הקושי שנבחרה
</t>
    </r>
  </si>
  <si>
    <r>
      <t>את השאלות להלן יש חובה למלא רק עבור המאגרים שיונגשו במהלך שנת 2017:
22. מועד תכנון להנגשת המאגר למאגרים עליהם הוחלט להגיש ב-data.gov.il:</t>
    </r>
    <r>
      <rPr>
        <sz val="11"/>
        <rFont val="Arial Unicode MS"/>
        <family val="2"/>
      </rPr>
      <t>, נא לציין מועד תכנון להנגשת המאגר</t>
    </r>
    <r>
      <rPr>
        <u/>
        <sz val="11"/>
        <rFont val="Arial Unicode MS"/>
        <family val="2"/>
      </rPr>
      <t xml:space="preserve">
23. סטטוס הנגשת המאגר ב-data.gov.il</t>
    </r>
    <r>
      <rPr>
        <sz val="11"/>
        <rFont val="Arial Unicode MS"/>
        <family val="2"/>
      </rPr>
      <t xml:space="preserve"> : אופציות לבחירה:
א. טרם החל
ב. באישור הנהלה – מחכה לקבלת אישורים מינהליים להנגשת המאגר
ג. בביצוע מערכות המידע – קיבלו אישורים להנגשה ונמצא בשלב טיפול הטכני במאגר בכדי להנגישו לציבור
ד. ממתין לממשל זמין – המאגר מוכן להנגשה אך דורש טיפול מצד ממשל זמין כדי להעלות אותו ל-data.gov.il
ה. בוצע – המאגר נמצא ב-data.gov.il</t>
    </r>
    <r>
      <rPr>
        <u/>
        <sz val="11"/>
        <rFont val="Arial Unicode MS"/>
        <family val="2"/>
      </rPr>
      <t xml:space="preserve">
</t>
    </r>
    <r>
      <rPr>
        <sz val="11"/>
        <rFont val="Arial Unicode MS"/>
        <family val="2"/>
      </rPr>
      <t xml:space="preserve">ו. הוקפא/בוטל 
</t>
    </r>
    <r>
      <rPr>
        <u/>
        <sz val="11"/>
        <rFont val="Arial Unicode MS"/>
        <family val="2"/>
      </rPr>
      <t>24. הערות</t>
    </r>
    <r>
      <rPr>
        <sz val="11"/>
        <rFont val="Arial Unicode MS"/>
        <family val="2"/>
      </rPr>
      <t xml:space="preserve"> – טקסט חופשי</t>
    </r>
    <r>
      <rPr>
        <u/>
        <sz val="11"/>
        <rFont val="Arial Unicode MS"/>
        <family val="2"/>
      </rPr>
      <t xml:space="preserve">
</t>
    </r>
  </si>
  <si>
    <r>
      <rPr>
        <b/>
        <i/>
        <u/>
        <sz val="16"/>
        <color theme="1"/>
        <rFont val="Arial Unicode MS"/>
        <family val="2"/>
      </rPr>
      <t xml:space="preserve">הגדרות:
</t>
    </r>
    <r>
      <rPr>
        <b/>
        <u/>
        <sz val="12"/>
        <color theme="1"/>
        <rFont val="Arial Unicode MS"/>
        <family val="2"/>
      </rPr>
      <t xml:space="preserve"> "מאגר"</t>
    </r>
    <r>
      <rPr>
        <b/>
        <sz val="12"/>
        <color theme="1"/>
        <rFont val="Arial Unicode MS"/>
        <family val="2"/>
      </rPr>
      <t xml:space="preserve"> - </t>
    </r>
    <r>
      <rPr>
        <sz val="12"/>
        <color theme="1"/>
        <rFont val="Arial Unicode MS"/>
        <family val="2"/>
      </rPr>
      <t xml:space="preserve">מסד נתונים או סדרת נתונים של מידע מכל סוג, לרבות כל אוסף מובנה של נתונים בין אם מוגדר במשרד הממשלתי או ביחידת הסמך כ"מאגר" לצרכים פנימיים ובין אם לאו. במילים אחרות: סכימת הנתונים המשרתת מערכת מידע מסוימת או שמהווה אוסף של נתונים שמנוהל גם ללא מערכת. לדוגמא – מאגר הטאבו.
</t>
    </r>
    <r>
      <rPr>
        <b/>
        <u/>
        <sz val="12"/>
        <color theme="1"/>
        <rFont val="Arial Unicode MS"/>
        <family val="2"/>
      </rPr>
      <t>ישות מידע/סדרת נתונים/dataset</t>
    </r>
    <r>
      <rPr>
        <sz val="12"/>
        <color theme="1"/>
        <rFont val="Arial Unicode MS"/>
        <family val="2"/>
      </rPr>
      <t xml:space="preserve"> – הנתונים העיקריים המנוהלים במאגר, יכולים להיות טבלאות בבסיס הנתונים או חיתוך מסויים של מספר טבלאות היוצר view. לדוגמא מאגר הטאבו מכיל נתונים אודות אנשים, נכסים, פרצלציה אלה הם ישויות המידע העיקריות במאגר. יכול להיות בהחלט שעל מנת לקבל נתונים אודות אנשים ובעלות על נכסים יש לגזור נתונים ממספר טבלאות.
</t>
    </r>
    <r>
      <rPr>
        <b/>
        <u/>
        <sz val="12"/>
        <color theme="1"/>
        <rFont val="Arial Unicode MS"/>
        <family val="2"/>
      </rPr>
      <t>שדות</t>
    </r>
    <r>
      <rPr>
        <sz val="12"/>
        <color theme="1"/>
        <rFont val="Arial Unicode MS"/>
        <family val="2"/>
      </rPr>
      <t xml:space="preserve"> – השדות המרכיבים את ישות המידע, לדוגמא ישות המידע אנשים מורכבת משדות – שם פרטי, שם משפחה, תאריך לידה וכו'</t>
    </r>
    <r>
      <rPr>
        <b/>
        <i/>
        <sz val="16"/>
        <color theme="1"/>
        <rFont val="Arial Unicode MS"/>
        <family val="2"/>
      </rPr>
      <t xml:space="preserve">
</t>
    </r>
  </si>
  <si>
    <t>קישור להנחיית רשות התקשוב הממשלתי בנוגע הנגשת מאגרי מידע לציבור</t>
  </si>
  <si>
    <t>Email</t>
  </si>
  <si>
    <t>02-5680618</t>
  </si>
  <si>
    <t>david@archives.gov.il</t>
  </si>
  <si>
    <t>03-6466619</t>
  </si>
  <si>
    <t>borisn@ietv.gov.il</t>
  </si>
  <si>
    <t>02-6592301</t>
  </si>
  <si>
    <t>shahar@cbs.gov.il</t>
  </si>
  <si>
    <t>03-6231948</t>
  </si>
  <si>
    <t>AK@mapi.gov.il</t>
  </si>
  <si>
    <t>02-5427720</t>
  </si>
  <si>
    <t>avnerm@mops.gov.il</t>
  </si>
  <si>
    <t>02-6553866</t>
  </si>
  <si>
    <t>orena@sviva.gov.il</t>
  </si>
  <si>
    <t>02-6547039</t>
  </si>
  <si>
    <t>alby@pmo.gov.il</t>
  </si>
  <si>
    <t>076-8894836</t>
  </si>
  <si>
    <t>uri@rbc.gov.il</t>
  </si>
  <si>
    <t>02-6556858</t>
  </si>
  <si>
    <t>Meir@court.gov.il</t>
  </si>
  <si>
    <t>03-9430150</t>
  </si>
  <si>
    <t>guyh@102.gov.il</t>
  </si>
  <si>
    <t>03-6369630</t>
  </si>
  <si>
    <t>rivas@water.gov.il</t>
  </si>
  <si>
    <t>02-5425324</t>
  </si>
  <si>
    <t>AmirAr@moin.gov.il</t>
  </si>
  <si>
    <t>08-6257717</t>
  </si>
  <si>
    <t>tamirc@moag.gov.il</t>
  </si>
  <si>
    <t>03-9403155</t>
  </si>
  <si>
    <t>hachmonm@ims.gov.il</t>
  </si>
  <si>
    <t>058-4220985</t>
  </si>
  <si>
    <t>eliranb@lapam.gov.il</t>
  </si>
  <si>
    <t>03-9683217</t>
  </si>
  <si>
    <t>mariana@volcani.agri.gov.il</t>
  </si>
  <si>
    <t>050-9001470</t>
  </si>
  <si>
    <t>milkaziv@iplan.gov.il</t>
  </si>
  <si>
    <t>03-6883899</t>
  </si>
  <si>
    <t>ariky@kfar-olami.org.il</t>
  </si>
  <si>
    <t>02-5317833</t>
  </si>
  <si>
    <t>michalm@mof.gov.il</t>
  </si>
  <si>
    <t>02-5847305</t>
  </si>
  <si>
    <t>ofraf@moch.gov.il</t>
  </si>
  <si>
    <t>02-5080170</t>
  </si>
  <si>
    <t>Shira.levami@moh.gov.il</t>
  </si>
  <si>
    <t>02-5303361</t>
  </si>
  <si>
    <t>shimonz@mfa.gov.il</t>
  </si>
  <si>
    <t>02-5602557</t>
  </si>
  <si>
    <t>oferri@education.gov.il</t>
  </si>
  <si>
    <t>03-9485509</t>
  </si>
  <si>
    <t>yaronr@moag.gov.il</t>
  </si>
  <si>
    <t>02-6662120</t>
  </si>
  <si>
    <t>shimon.broner@economy.gov.il</t>
  </si>
  <si>
    <t>02-5411810</t>
  </si>
  <si>
    <t>eranc@most.gov.il</t>
  </si>
  <si>
    <t>02-6362401</t>
  </si>
  <si>
    <t>sasons@justice.gov.il</t>
  </si>
  <si>
    <t>02-6703736</t>
  </si>
  <si>
    <t>naomifr@moin.gov.il</t>
  </si>
  <si>
    <t>02-6752678</t>
  </si>
  <si>
    <t>sigall@moia.gov.il</t>
  </si>
  <si>
    <t>02-5085200</t>
  </si>
  <si>
    <t>ariks@molsa.gov.il</t>
  </si>
  <si>
    <t>03-5027668</t>
  </si>
  <si>
    <t>tzura@mot.gov.il</t>
  </si>
  <si>
    <t>02-6664286</t>
  </si>
  <si>
    <t>Noamk@tourism.gov.il</t>
  </si>
  <si>
    <t>שוש בן אהרון</t>
  </si>
  <si>
    <t>shosh@moc.gov.il</t>
  </si>
  <si>
    <t>02-5006810</t>
  </si>
  <si>
    <t>nirz@energy.gov.il</t>
  </si>
  <si>
    <t>02-5311011</t>
  </si>
  <si>
    <t>lior@dat.gov.il</t>
  </si>
  <si>
    <t>02-6705420</t>
  </si>
  <si>
    <t>Rami.Mozes@pmo.gov.il</t>
  </si>
  <si>
    <t>02-5089323</t>
  </si>
  <si>
    <t>shlomio@nativ.gov.il</t>
  </si>
  <si>
    <t>בועז לשם</t>
  </si>
  <si>
    <t>בשיתוף עם משרד אחר</t>
  </si>
  <si>
    <t>02-6706143</t>
  </si>
  <si>
    <t>boaz@pmo.gov.il</t>
  </si>
  <si>
    <t>02-6705175</t>
  </si>
  <si>
    <t>revitalw@csc.gov.il</t>
  </si>
  <si>
    <t>02-6294531</t>
  </si>
  <si>
    <t>YogevSh@piba.gov.il</t>
  </si>
  <si>
    <t>02-5084103</t>
  </si>
  <si>
    <t>danb@eca.gov.il</t>
  </si>
  <si>
    <t>02-6217111</t>
  </si>
  <si>
    <t>larry@pua.gov.il</t>
  </si>
  <si>
    <t>02-5688306</t>
  </si>
  <si>
    <t>shayabi@shaam.gov.il</t>
  </si>
  <si>
    <t>02-6559776</t>
  </si>
  <si>
    <t>tiriq@itc.mof.gov.il</t>
  </si>
  <si>
    <t>02-6663750</t>
  </si>
  <si>
    <t>moshe@customs.mof.gov.il</t>
  </si>
  <si>
    <t>אופיר בן אבי</t>
  </si>
  <si>
    <t>02-6664600</t>
  </si>
  <si>
    <t>ofir@gov.il</t>
  </si>
  <si>
    <t>02-6486167</t>
  </si>
  <si>
    <t>moriyaz@cio.gov.il</t>
  </si>
  <si>
    <t>02-6663633</t>
  </si>
  <si>
    <t>ravids@land.gov.il</t>
  </si>
  <si>
    <t>02-6225490</t>
  </si>
  <si>
    <t>shaygi@ips.gov.il</t>
  </si>
  <si>
    <t>חנה אביסרור גולדרייך</t>
  </si>
  <si>
    <t>02-5013188</t>
  </si>
  <si>
    <t>hannaag@ies.gov.il</t>
  </si>
  <si>
    <t>רשות התקשוב הממשלתי</t>
  </si>
  <si>
    <t>יאיר פראנק</t>
  </si>
  <si>
    <t>רשות התקשוב</t>
  </si>
  <si>
    <t>cio</t>
  </si>
  <si>
    <t>02-6664815</t>
  </si>
  <si>
    <t>yairf@cio.gov.il</t>
  </si>
  <si>
    <t>הרשות להגנת הצרכן ולסחר הוגן</t>
  </si>
  <si>
    <t>פלג שפיר</t>
  </si>
  <si>
    <t>הרשות להגנת הצרכן</t>
  </si>
  <si>
    <t>Hagana</t>
  </si>
  <si>
    <t>02-5396018</t>
  </si>
  <si>
    <t>PelegS@economy.gov.il</t>
  </si>
  <si>
    <t>משטרת ישראל</t>
  </si>
  <si>
    <t>גוף מיוחד</t>
  </si>
  <si>
    <t>שי קופרמן</t>
  </si>
  <si>
    <t>police</t>
  </si>
  <si>
    <t>לא דרוש ליווי</t>
  </si>
  <si>
    <t>02-6542630</t>
  </si>
  <si>
    <t>shayk@police.gov.il</t>
  </si>
  <si>
    <t>מרכב"ה</t>
  </si>
  <si>
    <t>אורנית יחזקאלי</t>
  </si>
  <si>
    <t>merkava</t>
  </si>
  <si>
    <t>02-5012402</t>
  </si>
  <si>
    <t>ornit@mof.gov.il</t>
  </si>
  <si>
    <t>הרשות הלאומית לחדשנות טכנולוגית</t>
  </si>
  <si>
    <t>אלדד אילני</t>
  </si>
  <si>
    <t>innovative</t>
  </si>
  <si>
    <t>054-8300718</t>
  </si>
  <si>
    <t>TBD</t>
  </si>
  <si>
    <t>משרד התרבות והספורט</t>
  </si>
  <si>
    <t>משרד התרבות</t>
  </si>
  <si>
    <t>mcs</t>
  </si>
  <si>
    <t>משרד הביטחון</t>
  </si>
  <si>
    <t>mod</t>
  </si>
  <si>
    <t>נתיבי ישראל</t>
  </si>
  <si>
    <t>גוף עצמאי</t>
  </si>
  <si>
    <t>נינה גיפסאן</t>
  </si>
  <si>
    <t>iroads</t>
  </si>
  <si>
    <t xml:space="preserve"> 03-7355410</t>
  </si>
  <si>
    <t xml:space="preserve"> ninag@iroads.co.il</t>
  </si>
  <si>
    <t>רשות החברות הממשלתית</t>
  </si>
  <si>
    <t>רשות החברות</t>
  </si>
  <si>
    <t>gca</t>
  </si>
  <si>
    <t>רשות העתיקות</t>
  </si>
  <si>
    <t>דוד גבאי</t>
  </si>
  <si>
    <t>israntique</t>
  </si>
  <si>
    <t>02-6204660</t>
  </si>
  <si>
    <t>בנק ישראל</t>
  </si>
  <si>
    <t>אבנר זיו</t>
  </si>
  <si>
    <t>boi</t>
  </si>
  <si>
    <t>02‎-6552251</t>
  </si>
  <si>
    <t>avner.ziv@boi.org.il</t>
  </si>
  <si>
    <t>המוסד לביטוח לאומי</t>
  </si>
  <si>
    <t>יהודה סרוסי</t>
  </si>
  <si>
    <t>ביטוח לאומי</t>
  </si>
  <si>
    <t>btl</t>
  </si>
  <si>
    <t>רשות שוק ההון ביטוח וחיסכון</t>
  </si>
  <si>
    <t>רשות שוק ההון</t>
  </si>
  <si>
    <t>hon</t>
  </si>
  <si>
    <t>הרשות הלאומית לבטיחות בדרכים</t>
  </si>
  <si>
    <t>הרשות לבטיחות בדרכים</t>
  </si>
  <si>
    <t>rsa</t>
  </si>
  <si>
    <t>התכנית הלאומית לתחליפי דלקים</t>
  </si>
  <si>
    <t>תחליפי דלקים</t>
  </si>
  <si>
    <t>dlk</t>
  </si>
  <si>
    <t>לא נדרש ליווי</t>
  </si>
  <si>
    <t>סיון כרמון</t>
  </si>
  <si>
    <t>050-6200339</t>
  </si>
  <si>
    <t>sivanc@most.gov.il</t>
  </si>
  <si>
    <t>מינהל ספורט</t>
  </si>
  <si>
    <t>עופר בוסתן</t>
  </si>
  <si>
    <t>04-6460649</t>
  </si>
  <si>
    <t>oferbu@most.gov.il</t>
  </si>
  <si>
    <t>מינהל תרבות</t>
  </si>
  <si>
    <t>גלית והבה שאשו</t>
  </si>
  <si>
    <t>‎02-5601736</t>
  </si>
  <si>
    <t>Galitwa@most.gov.il</t>
  </si>
  <si>
    <t>פרסום רשימת המאגרים, קבלת תיעדוף (כיעוץ לתיעדוף המשרדי)</t>
  </si>
  <si>
    <t>לאה טויטו</t>
  </si>
  <si>
    <t>02-5411846</t>
  </si>
  <si>
    <t>leat@most.gov.il</t>
  </si>
  <si>
    <t>פרטים מזהים</t>
  </si>
  <si>
    <t>מערכת אגפית, ופתוח</t>
  </si>
  <si>
    <t>מדריכי צלילה מורשים</t>
  </si>
  <si>
    <t>רשימת מדריכי צלילה (מדריך/עוזר, שם, מספר תעודה, תוקף)</t>
  </si>
  <si>
    <t>הסמכת הדרכות</t>
  </si>
  <si>
    <t>צוללנים</t>
  </si>
  <si>
    <t>מרכזי צלילה</t>
  </si>
  <si>
    <t>רשימת מוסדות הכשרה - צלילה</t>
  </si>
  <si>
    <t>פריטים מוזאליים</t>
  </si>
  <si>
    <t>קטלוג דיגיטלי של המוזאונים הרלוונטים</t>
  </si>
  <si>
    <t>http://museumsinisrael.gov.il/</t>
  </si>
  <si>
    <t>לימוד ומחקר</t>
  </si>
  <si>
    <t>תלמידים, חוקרים, ציבור רחב</t>
  </si>
  <si>
    <t>סרטים</t>
  </si>
  <si>
    <t>רשימת סרטים והסרטים עצמם</t>
  </si>
  <si>
    <t>דירוג</t>
  </si>
  <si>
    <t>ציבור רחב</t>
  </si>
  <si>
    <t>מתקני ספורט</t>
  </si>
  <si>
    <t>רשימת מתקני הספורט</t>
  </si>
  <si>
    <t>https://data.gov.il/dataset/408</t>
  </si>
  <si>
    <t>הגעה ושימוש במתקנים</t>
  </si>
  <si>
    <t>בוחני רכב - נהיגה ספורטיבית</t>
  </si>
  <si>
    <t>רשימת בוחני רכב - נהיגה ספורטיבית</t>
  </si>
  <si>
    <t>נהגי ספורט</t>
  </si>
  <si>
    <t>מוסדות הכשרה - נהיגה ספורטיבית</t>
  </si>
  <si>
    <t>רשימת מוסדות הכשרה - נהיגה ספורטיבית</t>
  </si>
  <si>
    <t>נהיגה ספורטיבית - דרגות</t>
  </si>
  <si>
    <t>נהיגה ספורטיבית - התאחדויות</t>
  </si>
  <si>
    <t>מוזאונים מוכרים</t>
  </si>
  <si>
    <t>רשימת מוזאונים מוכרים</t>
  </si>
  <si>
    <t>מאמני ספורט</t>
  </si>
  <si>
    <t>רשימת המאמנים בעלי הכשרה רשמית</t>
  </si>
  <si>
    <t>ציבור רחב, ספורטאים</t>
  </si>
  <si>
    <t>מאמנים - בעלי תפקידים</t>
  </si>
  <si>
    <t>בעלי תפקידים - מדריכים (מתאם ארגוני, מרצה, מדריך)</t>
  </si>
  <si>
    <t>מוסדות הכשרה</t>
  </si>
  <si>
    <t>מאמנים - בקרים</t>
  </si>
  <si>
    <t>מאמנים - ענפים, דרגות ותחומים</t>
  </si>
  <si>
    <t>רשימת מוסדות הכשרה - מאמנים</t>
  </si>
  <si>
    <t>נהיגה ספורטיבית - נהגים</t>
  </si>
  <si>
    <t>רשימת הנהגים הספורטיביים</t>
  </si>
  <si>
    <t>ציבור רחב, ספורטאים בתחומים הרלוונטים, מוסדות הכשרה</t>
  </si>
  <si>
    <t>בבחינה משפטית האם ניתן לפרסם</t>
  </si>
  <si>
    <t>http://archive.mcs.gov.il/Sport/Activities/Training%20of%20sport%20instructors/Pages/institutionsInfo/meydaonim.aspx</t>
  </si>
  <si>
    <t>http://archive.mcs.gov.il/Sport/Activities/Training%20of%20sport%20instructors/Pages/institutionsInfo/reshimat-kursim-vemosadot-mucarim.aspx</t>
  </si>
  <si>
    <t>מאמנים - תוכניות לימודית להכשרת מדריכים</t>
  </si>
  <si>
    <t>מאמנים - תוכניות לימודית להכשרת מאמנים</t>
  </si>
  <si>
    <t>מאמנים - ענפי קרב מוכרים</t>
  </si>
  <si>
    <t>רשימת ענפי הקרב המוכרים על ידי מנהל הספורט</t>
  </si>
  <si>
    <t>http://archive.mcs.gov.il/Sport/Activities/Training%20of%20sport%20instructors/Pages/Trainers2013.aspx</t>
  </si>
  <si>
    <t>מאמנים - חניכים בקורס</t>
  </si>
  <si>
    <t>מאמנים - מועדי קורס</t>
  </si>
  <si>
    <t>מאמנים - קורסים</t>
  </si>
  <si>
    <t>רשימת חניכים לכל הכשרה המדווחת לאגף ע"י המוסד להכשרה.</t>
  </si>
  <si>
    <t>מאמנים - הכשרות מאושרות למוסדות</t>
  </si>
  <si>
    <t>רשימת ההכשרות המאושרות על ידי משרד הספורט למוסדות ההכשרה בתחום הספורט</t>
  </si>
  <si>
    <t>הציבור הרחב, מאמני ספורט, מוסדות הכשרה לספורט</t>
  </si>
  <si>
    <t>מאמנים - מידעונים למוסדות הכשרה</t>
  </si>
  <si>
    <t>הודעות ונהלים שונים למוסדות הכשרה בתחום הספורט</t>
  </si>
  <si>
    <t>תוכנית לימודים והנחיות למוסדות להכשרת מדריכים עבור כל ענף ספורט</t>
  </si>
  <si>
    <t>הציבור הרחב, מדריכי ספורט, מוסדות הכשרה לספורט</t>
  </si>
  <si>
    <t>תוכנית לימודים והנחיות למוסדות להכשרת מאמנים עבור כל ענף ספורט</t>
  </si>
  <si>
    <t>המידע הקיים היום אינו קיים בצורה טבלאית, יש לשקול איחוד של המאגר עם המאגר של המאמנים</t>
  </si>
  <si>
    <t>המידע הקיים היום אינו קיים בצורה טבלאית, יש לשקול איחוד של המאגר עם המאגר של המדריכים</t>
  </si>
  <si>
    <t>מדריכי ספורט, מוסדות הכשרה לספורט</t>
  </si>
  <si>
    <t>יש צורך לאחד את מאגר המידע עם מאגר המידע של רשימת הענפים</t>
  </si>
  <si>
    <t>סל הספורט - פעילויות ספורט</t>
  </si>
  <si>
    <t>סל הספורט - יוזמות ספורט</t>
  </si>
  <si>
    <t>סל הספורט - מועדוני ספורט</t>
  </si>
  <si>
    <t>סל הספורט - מרכזי מצוינות</t>
  </si>
  <si>
    <t>סל הספורט - מנהלי מחלקות ספורט ברשויות המקומיות</t>
  </si>
  <si>
    <t xml:space="preserve">סל הספורט - אגודות </t>
  </si>
  <si>
    <t>סל הספורט - מפקחים במחוזות</t>
  </si>
  <si>
    <t>סל הספורט - סוגי מתקן</t>
  </si>
  <si>
    <t>רשימת אגודת ספורט – חבר בני אדם העוסק בענף או בענפי ספורט מסוימים והמסונף לארגון ספורט או הפועל כתאגיד עצמאי. באגודת ספורט יפעלו קבוצת ספורט אחת (להלן קבוצת ספורט) או מספר קבוצות ספורט.</t>
  </si>
  <si>
    <t>פעילויות הספורט בכל רשות מקומית כגון ליגות, ארועים, טורנירים.</t>
  </si>
  <si>
    <t>יוזמות ספורט לכל רשות מקומית</t>
  </si>
  <si>
    <t>רשימת מנהלי מחלקות ספורט ברשויות המקומיות</t>
  </si>
  <si>
    <t>סוגי מתקני ספורט</t>
  </si>
  <si>
    <t>http://salsport.most.gov.il/zframe17.htm</t>
  </si>
  <si>
    <t>ספורט הישגי - גיל ספורטאים פעילים בענפי הספורט</t>
  </si>
  <si>
    <t>http://www.govmap.gov.il/
http://archive.mcs.gov.il/Sport/Activities/Facilities/Pages/default.aspx</t>
  </si>
  <si>
    <t>נהיגה ספורטיבית - כללים לאירוע נהיגה ספורטיבית</t>
  </si>
  <si>
    <t>http://archive.mcs.gov.il/about/AuthoritiesCouncilsCorporations/SportydrivingAuthority/Pages/clalim-leerua.aspx</t>
  </si>
  <si>
    <t>צלילה ספורטיבית - רשימת רופאי צלילה מוכרים</t>
  </si>
  <si>
    <t xml:space="preserve">צלילה ספורטיבית - רשימת אתרי צלילה </t>
  </si>
  <si>
    <t>המועצה לביקורת סרטים - חברי מועצה</t>
  </si>
  <si>
    <t>http://archive.mcs.gov.il/about/AuthoritiesCouncilsCorporations/Film%20Review%20Council/Pages/FilmClassification2011.aspx</t>
  </si>
  <si>
    <t>הרשות הלאומית ליידיש - רשימת חברי המועצה</t>
  </si>
  <si>
    <t>http://archive.mcs.gov.il/about/AuthoritiesCouncilsCorporations/Pages/National-Authority-for-Yiddish.aspx</t>
  </si>
  <si>
    <t>הרשות הלאומית לתרבות הלאדינו - רשימת חברי מועצה</t>
  </si>
  <si>
    <t>http://archive.mcs.gov.il/about/AuthoritiesCouncilsCorporations/Pages/National-Authority-for-Ladino-Culture.aspx</t>
  </si>
  <si>
    <t xml:space="preserve">בית התפוצות - חברי מועצה </t>
  </si>
  <si>
    <t>http://archive.mcs.gov.il/about/AuthoritiesCouncilsCorporations/Pages/Diaspora-Museum.aspx</t>
  </si>
  <si>
    <t>יד יצחק בן צבי - חברי מועצת יד בן צבי</t>
  </si>
  <si>
    <t>http://archive.mcs.gov.il/about/AuthoritiesCouncilsCorporations/Pages/Yad-Ben-Tzvi.aspx</t>
  </si>
  <si>
    <t xml:space="preserve">מועצת המוזיאונים - חברי מועצה </t>
  </si>
  <si>
    <t>http://archive.mcs.gov.il/about/AuthoritiesCouncilsCorporations/Pages/Museums-Council.aspx</t>
  </si>
  <si>
    <t>המועצה לספריות ציבוריות - חברי המועצה</t>
  </si>
  <si>
    <t xml:space="preserve">המועצה הישראלית לקולנוע - חברי מועצה </t>
  </si>
  <si>
    <t>http://archive.mcs.gov.il/about/AuthoritiesCouncilsCorporations/Pages/Film-Council.aspx</t>
  </si>
  <si>
    <t>רשות העתיקות - חברי מועצה</t>
  </si>
  <si>
    <t>רשות העתיקות - חברי מועצב לארכיאולוגיה</t>
  </si>
  <si>
    <t>http://archive.mcs.gov.il/about/AuthoritiesCouncilsCorporations/Pages/AntiquesAuthority.aspx</t>
  </si>
  <si>
    <t>בית בן גוריון - חברי מועצה</t>
  </si>
  <si>
    <t>http://archive.mcs.gov.il/about/AuthoritiesCouncilsCorporations/Pages/Ben-Gurion-House.aspx</t>
  </si>
  <si>
    <t>המכון למורשת בן גוריון - רשימת חברי מנהלת צריף בן-גוריון</t>
  </si>
  <si>
    <t>http://archive.mcs.gov.il/about/AuthoritiesCouncilsCorporations/Pages/Ben-Gurion-Heritage-Institute.aspx</t>
  </si>
  <si>
    <t>המרכז למורשת יהדות אתיופיה - הרכב מועצת המרכז למורשת יהדות אתיופיה</t>
  </si>
  <si>
    <t>http://archive.mcs.gov.il/about/AuthoritiesCouncilsCorporations/Pages/EthiopiaHeritage.aspx</t>
  </si>
  <si>
    <t xml:space="preserve">המועצה למניעת אלימות בספורט - חברי מועצה </t>
  </si>
  <si>
    <t>http://archive.mcs.gov.il/about/AuthoritiesCouncilsCorporations/councilforthepreventionofSportsviolence/Pages/preventviolence.aspx</t>
  </si>
  <si>
    <t xml:space="preserve">המועצה לקידום ספורט נשים - חברי מועצה </t>
  </si>
  <si>
    <t>מרכז זלמן שזר לחקר תולדות העם היהודי - חברי מועצה</t>
  </si>
  <si>
    <t>http://archive.mcs.gov.il/about/AuthoritiesCouncilsCorporations/Pages/shazat.aspx</t>
  </si>
  <si>
    <t>http://archive.mcs.gov.il/about/AuthoritiesCouncilsCorporations/Councilforpromotionofwomensports/Pages/kidumsportnashim.aspx</t>
  </si>
  <si>
    <t>המידע נמצא בקבצים מרובים בפורמטים שונים</t>
  </si>
  <si>
    <t>רשימת מועדי הכשרה לכל הכשרת מדריכים ומאמנים בספורט</t>
  </si>
  <si>
    <t>מאמנים - סיכום פילוחי נתונים על הכשרות מדריכים ומאמנים</t>
  </si>
  <si>
    <t>סיכום פילוחי נתונים על הכשרות המדריכים והמאמנים במוסדות ובענפים השונים משנת 2011 ועד היום.</t>
  </si>
  <si>
    <t>רשימת הכשרות שדווחו ע"י מוסדות להכשרת מדריכים ומאמנים בספורט</t>
  </si>
  <si>
    <t>קיימים נתונים אישיים של אנשי הקשר של הקורס</t>
  </si>
  <si>
    <t>מאמנים - מתקני ספורט מאושרים למוסדות</t>
  </si>
  <si>
    <t>שיוך בין מתקני ספורט למוסדות הכשרה המאושרים לקיום הכשרות במתקנים</t>
  </si>
  <si>
    <t>סל הספורט -  תמיכות לרשויות בתחום הספורט</t>
  </si>
  <si>
    <t>תמיכות לרשויות בתחום הספורט</t>
  </si>
  <si>
    <t>הציבור הרחב</t>
  </si>
  <si>
    <t>מערכת שנבנתה על ידי ספק חיצוני ואין ידע לגבי מבנה הנתונים</t>
  </si>
  <si>
    <t>מועדוני ספורט</t>
  </si>
  <si>
    <t>מרכזי מצוינות בספורט</t>
  </si>
  <si>
    <t>מפקחי ספורט במחוזות ארציים</t>
  </si>
  <si>
    <t>ישנם פרטים מזהים של המפקח</t>
  </si>
  <si>
    <t>גיל ספורטאים פעילים בענפי הספורט</t>
  </si>
  <si>
    <t>כללים לאירוע נהיגה ספורטיבית על פי קטגוריות וענפים</t>
  </si>
  <si>
    <t>נהגים בנהיגה הספורטיבית</t>
  </si>
  <si>
    <t>המידע אינו קיים בצורה טבלאית</t>
  </si>
  <si>
    <t>מחירי אגרות רישוי</t>
  </si>
  <si>
    <t>יש צורך באיחוד רשימות</t>
  </si>
  <si>
    <t>רשימת רופאי צלילה מוכרים לצלילה הספורטיבית</t>
  </si>
  <si>
    <t xml:space="preserve">רשימת אתרי צלילה </t>
  </si>
  <si>
    <t>המידע המפורט קיים על גבי מפה</t>
  </si>
  <si>
    <t>רשימת מומחי שימור שאושרו בוועדת בדיקה מטעם המחלקה למוזאונים במשרד התרבות</t>
  </si>
  <si>
    <t xml:space="preserve">מוזאונים - רשימת מומחי שימור </t>
  </si>
  <si>
    <t>רשימת הספריות הציבוריות - כתובות ואתרי אינטרנט</t>
  </si>
  <si>
    <t>ספריות - רשימת הספריות הציבוריות</t>
  </si>
  <si>
    <t>המועצה לביקורת סרטים - סיווג גיל לסרטי קולנוע</t>
  </si>
  <si>
    <t xml:space="preserve">מועצת המוזיאונים - פרוטוקולי ישיבות </t>
  </si>
  <si>
    <t>רשות העתיקות - חברי מועצה לארכיאולוגיה</t>
  </si>
  <si>
    <r>
      <t xml:space="preserve">על המשרד לבצע </t>
    </r>
    <r>
      <rPr>
        <u/>
        <sz val="11"/>
        <color theme="1"/>
        <rFont val="Arial Unicode MS"/>
        <family val="2"/>
      </rPr>
      <t xml:space="preserve">לפחות תהליך אחד של שיתוף הציבור </t>
    </r>
    <r>
      <rPr>
        <sz val="11"/>
        <color theme="1"/>
        <rFont val="Arial Unicode MS"/>
        <family val="2"/>
      </rPr>
      <t xml:space="preserve">בדבר האינטרס הציבורי לפרסום מידע וקביעת סדרי עדיפויות במהלך שנת 2017. רשימת התהליכים שרשות התקשוב תסייע להם בשנת 2017 נמצאים בהנחיות בנספח ד. המשרדים רשאים לציין תהליכים אחרים שבכוונתם לנהל
</t>
    </r>
    <r>
      <rPr>
        <u/>
        <sz val="11"/>
        <color theme="1"/>
        <rFont val="Arial Unicode MS"/>
        <family val="2"/>
      </rPr>
      <t>אופציות לבחירה:</t>
    </r>
    <r>
      <rPr>
        <sz val="11"/>
        <color theme="1"/>
        <rFont val="Arial Unicode MS"/>
        <family val="2"/>
      </rPr>
      <t xml:space="preserve">
1. שולחן עגול במסגרת יום מידע פתוח המנוהלות בשיתוף עם רשות התקשוב
2. תהליך מקוון המנהול ע"י רשות התקשוב
3. תהליך מקוון המנהול ע"י המשרד
4. אחר
</t>
    </r>
  </si>
  <si>
    <t>על כל משרד לבצע את מיפוי המאגרים בשיתוף עם מנהלי היחידות. 
קצב המיפוי שיקבע בתכנית לא יפחת מהאמור להלן:
1. סוף רבעון 1: מיפוי של לפחות 30% מסך יחידות המשרד
2. סוף רבעון 2: מיפוי של לפחות 70% מסך יחידות המשרד
3. סוף רבעון 3: מיפוי של כלל יחידות המשרד
יש לציין בטבלה להלן את שמות יחידות המשרד והתכנון לביצוע המיפוי לפי רבעונים.</t>
  </si>
  <si>
    <r>
      <t>עד לתאריך 30.9.2017, יש למפות את כלל מאגרי המידע ברשות המשרד</t>
    </r>
    <r>
      <rPr>
        <sz val="11"/>
        <color theme="1"/>
        <rFont val="Arial Unicode MS"/>
        <family val="2"/>
      </rPr>
      <t xml:space="preserve">, כולל מאגרים שיש לכאורה מניעה על פי דין להנגיש אותם לציבור (מטעמי פרטיות, בטחון וכדומה). מאגרים שיש מניעה על פי כל דין לדווח עליהם, אין לכלול ברשימה.
יש לבצע את המיפוי בשיתוף עם מנהלי היחידות בעלות המאגרים (בפרט, השאלות המסומנות בכחול).
בתחילת הטבלה, יש למלא פרטים עבור המאגרים שהוחלט להנגישם במהלך שנת 2017. 
את מיפוי כלל המאגרים, יש לבצע בהתאם לנקבע תחת "יחידות המשרד"
</t>
    </r>
    <r>
      <rPr>
        <u/>
        <sz val="11"/>
        <color theme="1"/>
        <rFont val="Arial Unicode MS"/>
        <family val="2"/>
      </rPr>
      <t xml:space="preserve">1. שם המאגר </t>
    </r>
    <r>
      <rPr>
        <sz val="11"/>
        <color theme="1"/>
        <rFont val="Arial Unicode MS"/>
        <family val="2"/>
      </rPr>
      <t xml:space="preserve"> - שם המאגר כפי שמוגדר ביחידה.
</t>
    </r>
    <r>
      <rPr>
        <u/>
        <sz val="11"/>
        <color theme="1"/>
        <rFont val="Arial Unicode MS"/>
        <family val="2"/>
      </rPr>
      <t>2. תיאור המאגר</t>
    </r>
    <r>
      <rPr>
        <sz val="11"/>
        <color theme="1"/>
        <rFont val="Arial Unicode MS"/>
        <family val="2"/>
      </rPr>
      <t xml:space="preserve">: תיאור עד שני משפטים שמסביר את תוכן המאגר והשימוש בו.
</t>
    </r>
    <r>
      <rPr>
        <u/>
        <sz val="11"/>
        <color theme="1"/>
        <rFont val="Arial Unicode MS"/>
        <family val="2"/>
      </rPr>
      <t>3. שנת הקמת המאגר</t>
    </r>
    <r>
      <rPr>
        <sz val="11"/>
        <color theme="1"/>
        <rFont val="Arial Unicode MS"/>
        <family val="2"/>
      </rPr>
      <t xml:space="preserve">.
</t>
    </r>
    <r>
      <rPr>
        <u/>
        <sz val="11"/>
        <color theme="1"/>
        <rFont val="Arial Unicode MS"/>
        <family val="2"/>
      </rPr>
      <t>4. שם היחידה בעלת המאגר:</t>
    </r>
    <r>
      <rPr>
        <sz val="11"/>
        <color theme="1"/>
        <rFont val="Arial Unicode MS"/>
        <family val="2"/>
      </rPr>
      <t xml:space="preserve"> שם היחידה העסקית בעלת המאגר במשרד, מתוך רשימת בחירה על פי מילוי יחידות המשרד.
</t>
    </r>
    <r>
      <rPr>
        <u/>
        <sz val="11"/>
        <color theme="1"/>
        <rFont val="Arial Unicode MS"/>
        <family val="2"/>
      </rPr>
      <t>5. האם המאגר כבר פורסם לציבור</t>
    </r>
    <r>
      <rPr>
        <sz val="11"/>
        <color theme="1"/>
        <rFont val="Arial Unicode MS"/>
        <family val="2"/>
      </rPr>
      <t xml:space="preserve">: האם המאגר כבר פורסם לציבור ע"י המשרד? יש לצרף לינק אם יש (תור הבא).
</t>
    </r>
    <r>
      <rPr>
        <u/>
        <sz val="11"/>
        <color theme="1"/>
        <rFont val="Arial Unicode MS"/>
        <family val="2"/>
      </rPr>
      <t>6. האם ב-data.gov.il:</t>
    </r>
    <r>
      <rPr>
        <sz val="11"/>
        <color theme="1"/>
        <rFont val="Arial Unicode MS"/>
        <family val="2"/>
      </rPr>
      <t xml:space="preserve"> האם המאגר פורסם באתר data.gov.il.
</t>
    </r>
  </si>
  <si>
    <t>תהליך מקוון המנוהל על ידי רשות התקשוב</t>
  </si>
  <si>
    <t>תעדוף</t>
  </si>
  <si>
    <t>גבוה</t>
  </si>
  <si>
    <t>בינוני</t>
  </si>
  <si>
    <t>נמוך</t>
  </si>
  <si>
    <t>הונגש</t>
  </si>
  <si>
    <t>לא יונגש</t>
  </si>
  <si>
    <t>האם תדרש התממה?</t>
  </si>
  <si>
    <t>האם ידרש טיוב?</t>
  </si>
  <si>
    <t>תעדוף להנגשה</t>
  </si>
  <si>
    <t>מורכבות</t>
  </si>
  <si>
    <t>שעות עבודה נדרשות להנגשה</t>
  </si>
  <si>
    <t>סך עלויות</t>
  </si>
  <si>
    <t>תכנון ובקרת הנגשת המאגר</t>
  </si>
  <si>
    <t>הוחלט לא להנגיש</t>
  </si>
  <si>
    <r>
      <t xml:space="preserve">מועד הנגשת המאגר </t>
    </r>
    <r>
      <rPr>
        <b/>
        <u/>
        <sz val="10"/>
        <color theme="0"/>
        <rFont val="Arial Unicode MS"/>
        <family val="2"/>
      </rPr>
      <t>בפועל</t>
    </r>
  </si>
  <si>
    <t>לוחות זמנים</t>
  </si>
  <si>
    <r>
      <t xml:space="preserve">הסבר </t>
    </r>
    <r>
      <rPr>
        <b/>
        <u/>
        <sz val="10"/>
        <color theme="0"/>
        <rFont val="Arial Unicode MS"/>
        <family val="2"/>
      </rPr>
      <t>רשמי</t>
    </r>
    <r>
      <rPr>
        <b/>
        <sz val="10"/>
        <color theme="0"/>
        <rFont val="Arial Unicode MS"/>
        <family val="2"/>
      </rPr>
      <t xml:space="preserve"> לאי פרסום המאגר</t>
    </r>
  </si>
  <si>
    <t>סימון לאי פרסום מאגר (שדה של רשות התקשוב)</t>
  </si>
  <si>
    <t>הסבר לגבי שעות ועלויות</t>
  </si>
  <si>
    <t>עלויות נוספות בש"ח</t>
  </si>
  <si>
    <t>הסבר לגבי תעדוף</t>
  </si>
  <si>
    <t>הסבר לגבי מורכבות</t>
  </si>
  <si>
    <t>תדירות עדכון המאגר ב-data.gov.il</t>
  </si>
  <si>
    <t>מועד מתוכנן לתחילת עבודה על הנגשת המאגר</t>
  </si>
  <si>
    <t>סיכונים אפשריים</t>
  </si>
  <si>
    <t>יפורסם לציבור</t>
  </si>
  <si>
    <t>שימוש ממשלתי</t>
  </si>
  <si>
    <t>שימוש משרדי</t>
  </si>
  <si>
    <t>שימוש ממשלתי (רשות)</t>
  </si>
  <si>
    <t>יפורסם לציבור (רשות)</t>
  </si>
  <si>
    <t>שימוש משרדי (רשות)</t>
  </si>
  <si>
    <t>תפקיד במשרד</t>
  </si>
  <si>
    <t>האם נדרש תהליך אוטומציה לעדכון?</t>
  </si>
  <si>
    <t>הרשות לצלילה ספורטיבית</t>
  </si>
  <si>
    <t>הרשות לנהיגה ספורטיבית</t>
  </si>
  <si>
    <t>הכשרת מאמנים</t>
  </si>
  <si>
    <t>סל הספורט</t>
  </si>
  <si>
    <t>ספורט הישגי</t>
  </si>
  <si>
    <t>מוזיאונים</t>
  </si>
  <si>
    <t>ספריות</t>
  </si>
  <si>
    <t>המועצה לביקורת סרטים</t>
  </si>
  <si>
    <t>מוזאונים</t>
  </si>
  <si>
    <t>מועצה לביקורת סרטים</t>
  </si>
  <si>
    <t>http://www.cinemaofisrael.co.il/%D7%90%D7%99%D7%A0%D7%93%D7%A7%D7%A1/#</t>
  </si>
  <si>
    <t>קולנוע</t>
  </si>
  <si>
    <t>https://www.gov.il/BlobFolder/unit/sporty_diving/he/%D7%A8%D7%A9%D7%99%D7%9E%D7%AA%20%D7%9E%D7%95%D7%A2%D7%93%D7%95%D7%A0%D7%99%D7%9D%20%D7%9C%D7%90%D7%AA%D7%A8%20%D7%94%D7%A8%D7%A9%D7%95%D7%AA%20%D7%A1%D7%A4%D7%98'%202017_1.pdf</t>
  </si>
  <si>
    <t>Adamk@most.gov.il</t>
  </si>
  <si>
    <t>ShiritK@most.gov.il</t>
  </si>
  <si>
    <t>shlomosa@most.gov.il
ohad.gl@gmail.com</t>
  </si>
  <si>
    <t>duduma@most.gov.il</t>
  </si>
  <si>
    <t>yosini@most.gov.il</t>
  </si>
  <si>
    <t>המאגר קיים, נבנתה מערכת לעדכון שוטף של הנתונים, הכוונה היא לעדכן את המאגר בתדירות גבוהה יותר לאחר עליית המערכת
danieler@most.gov.il</t>
  </si>
  <si>
    <t xml:space="preserve">תערוכות </t>
  </si>
  <si>
    <t>תערוכות במוזיאונים</t>
  </si>
  <si>
    <t>http://museumsinisrael.gov.il/he/exhibitions/Pages/default.aspx</t>
  </si>
  <si>
    <t>לא בטוח שהפורמט מתאים</t>
  </si>
  <si>
    <t>מכיל מידע מזוהה</t>
  </si>
  <si>
    <t>http://archive.mcs.gov.il/Pages/Phone_Addresses.aspx</t>
  </si>
  <si>
    <t>https://www.gov.il/he/departments/general/competitive_driving_training_institutions_list_for_sporty_driving_license</t>
  </si>
  <si>
    <t>רשימת ענפי הקרב המוכרים על ידי מינהל הספורט</t>
  </si>
  <si>
    <t>https://www.gov.il/he/Departments/general/combat_sports</t>
  </si>
  <si>
    <t>רשימת הקורסים והמוסדות המאושרים על פי החוק</t>
  </si>
  <si>
    <t>https://www.gov.il/he/Departments/general/approved_institutions</t>
  </si>
  <si>
    <t>https://www.gov.il/he/Departments/general/sport_departments_in_authorities</t>
  </si>
  <si>
    <t>https://www.gov.il/he/Departments/general/competitive_cars_testers_list
https://www.gov.il/he/Departments/general/motorcycles_and_atvs_testers_list</t>
  </si>
  <si>
    <t xml:space="preserve">יועצים לשירותי כתיבת חקיקה, נהלים והנחיות מינהל 
עבור הלשכה המשפטית במשרד התרבות והספורט
</t>
  </si>
  <si>
    <t>https://www.gov.il/he/Departments/general/legal_consultants_database</t>
  </si>
  <si>
    <t>https://www.gov.il/he/Departments/general/age_athletes_in_sports</t>
  </si>
  <si>
    <t>https://www.gov.il/he/Departments/general/fees_sporty_diving</t>
  </si>
  <si>
    <t>מחירי אגרות הרישוי - הרשות לצלילה ספורטיבית</t>
  </si>
  <si>
    <t>תעריפי אגרות הרישוי של הרשות לצלילה ספורטיבית.</t>
  </si>
  <si>
    <t>https://www.gov.il/he/Departments/general/fees_sporty_competitive_tools</t>
  </si>
  <si>
    <t>https://data.gov.il/dataset/502-2
https://data.gov.il/dataset/502</t>
  </si>
  <si>
    <t>https://data.gov.il/dataset/506-1
https://data.gov.il/dataset/506-2</t>
  </si>
  <si>
    <t>https://data.gov.il/dataset/507</t>
  </si>
  <si>
    <t>https://www.gov.il/he/Departments/General/list_of_museums_recognized_by_law</t>
  </si>
  <si>
    <t>https://data.gov.il/dataset/517</t>
  </si>
  <si>
    <t>https://www.gov.il/he/departments/units/sporty_diving</t>
  </si>
  <si>
    <t xml:space="preserve">לכל מוזאון ישנו רשם האמון על רישום האוסף והפריטים המוזאלים הקיימים במוזאונים. המוזאונים הם נתמכים ואין אנו מנהלים את העמותת הנתמכות או מתערבים בניהולם הפנימי </t>
  </si>
  <si>
    <t>לא באחריות המשרד</t>
  </si>
  <si>
    <t>https://data.gov.il/dataset/508</t>
  </si>
  <si>
    <t>רשימת מחירי אגרות רישיון רכב בנהיגה הספורטיבית</t>
  </si>
  <si>
    <t>נהיגה ספורטיבית - מחירי אגרות רישוי כלי תחרותי</t>
  </si>
  <si>
    <t xml:space="preserve">
yosini@most.gov.il</t>
  </si>
  <si>
    <t>נהיגה ספורטיבית - מחירי אגרות רישוי לנהג</t>
  </si>
  <si>
    <t>https://data.gov.il/dataset/510</t>
  </si>
  <si>
    <t>https://data.gov.il/dataset/518</t>
  </si>
  <si>
    <t>https://data.gov.il/dataset/536</t>
  </si>
  <si>
    <t>https://data.gov.il/dataset/538-1</t>
  </si>
  <si>
    <t>https://data.gov.il/dataset/568</t>
  </si>
  <si>
    <t>https://data.gov.il/dataset/535</t>
  </si>
  <si>
    <t xml:space="preserve">http://archive.mcs.gov.il/Culture/activities/Museums%20of%20Fine%20Arts/Pages/MumcheyShimur.aspx
https://www.gov.il/he/departments/general/conservation_experts_list
</t>
  </si>
  <si>
    <t>http://archive.mcs.gov.il/Culture/Professional_Information/Announcements/Pages/sifriyot.aspx
https://www.gov.il/he/Departments/Units/libraries</t>
  </si>
  <si>
    <t>http://archive.mcs.gov.il/about/AuthoritiesCouncilsCorporations/Film%20Review%20Council/Pages/default.aspx
https://www.gov.il/he/departments/units/film_review_council</t>
  </si>
  <si>
    <t>http://archive.mcs.gov.il/Sport/Activities/Training%20of%20sport%20instructors/Pages/institutionsInfo/reshimat-kursim-vemosadot-mucarim.aspx
https://www.gov.il/he/Departments/General/approved_institutions</t>
  </si>
  <si>
    <t>http://archive.mcs.gov.il/Sport/Activities/Training%20of%20sport%20instructors/Pages/institutionsInfo/tochniyot-limudim-madrichim.aspx
https://www.gov.il/he/Departments/General/curriculum-instructors</t>
  </si>
  <si>
    <t>http://archive.mcs.gov.il/Sport/Activities/Training%20of%20sport%20instructors/Pages/institutionsInfo/tochniyo-limudim-meamnim.aspx
https://www.gov.il/he/Departments/General/training_programs_for_coaches</t>
  </si>
  <si>
    <t>shlomosa@most.gov.il
ohad.gl@gmail.com
אין קישור כחלק ממאגר הכרות בהכשרות</t>
  </si>
  <si>
    <t>shlomosa@most.gov.il
ohad.gl@gmail.com
אקסל הוכן על ידי</t>
  </si>
  <si>
    <t>משתנה באופן שוטף, מידע של המוסדות</t>
  </si>
  <si>
    <t>מידע פרטי</t>
  </si>
  <si>
    <t>shlomosa@most.gov.il
ohad.gl@gmail.com
אין אישור להנגשה.</t>
  </si>
  <si>
    <t>מאמנים - מוסדות הכשרה</t>
  </si>
  <si>
    <t>shlomosa@most.gov.il
ohad.gl@gmail.com
לא יונגש.</t>
  </si>
  <si>
    <t>shlomosa@most.gov.il
ohad.gl@gmail.com
יש לקבל אישור על השאר.</t>
  </si>
  <si>
    <t>shlomosa@most.gov.il
ohad.gl@gmail.com
קובץ מוכן</t>
  </si>
  <si>
    <t>soniael@most.gov.il
טרם התקבלה רשימה  -
נשלח מייל לבקשת הקובץ-  מהיחידה</t>
  </si>
  <si>
    <t>soniael@most.gov.il
נשלח מייל לבקשת הקובץ</t>
  </si>
  <si>
    <t>נשלח מייל לבקשת הקובץ
soniael@most.gov.il</t>
  </si>
  <si>
    <t>shlomosa@most.gov.il
נשלח מייל לבקשת 
התשובה חלק ממאגר הכרות בהכשרות    ohad.gl@gmail.com</t>
  </si>
  <si>
    <t>ShiritK@most.gov.il
 קיים בWORD</t>
  </si>
  <si>
    <t>ShiritK@most.gov.il
קיים בWORD</t>
  </si>
  <si>
    <t>ShiritK@most.gov.il
קיים אבל לא מאורגן מספר מסמכים.</t>
  </si>
  <si>
    <t xml:space="preserve">boazd@most.gov.il
הורד מהאתר </t>
  </si>
  <si>
    <t>http://archive.mcs.gov.il/about/AuthoritiesCouncilsCorporations/Pages/Libraries-Council-.aspx
https://www.gov.il/he/departments/units/libraries_council</t>
  </si>
  <si>
    <t>boazd@most.gov.il
נשלח מייל לראובן חביב</t>
  </si>
  <si>
    <t>SaraS@most.gov.il
Galitwa@most.gov.il</t>
  </si>
  <si>
    <t>SaraS@most.gov.il
Galitwa@most.gov.il
נשלח מייל לראובן חביב</t>
  </si>
  <si>
    <t>oferbu@most.gov.il
יש באתר.</t>
  </si>
  <si>
    <t>https://data.gov.il/dataset/09</t>
  </si>
  <si>
    <t>המידע כבר מפורסם במאגר ההכרות בהכשרות</t>
  </si>
  <si>
    <t>https://data.gov.il/dataset/504</t>
  </si>
  <si>
    <t xml:space="preserve">http://archive.mcs.gov.il/about/AuthoritiesCouncilsCorporations/SportydrivingAuthority/Pages/clalim-leerua.aspx
https://data.gov.il/dataset/609
</t>
  </si>
  <si>
    <t>https://data.gov.il/dataset/519</t>
  </si>
  <si>
    <t>https://data.gov.il/dataset/520</t>
  </si>
  <si>
    <t>https://data.gov.il/dataset/521</t>
  </si>
  <si>
    <t>https://data.gov.il/dataset/532</t>
  </si>
  <si>
    <t>https://data.gov.il/dataset/541</t>
  </si>
  <si>
    <t>https://data.gov.il/dataset/642</t>
  </si>
  <si>
    <t>https://data.gov.il/dataset/643</t>
  </si>
  <si>
    <t>המידע לא מאורגן אלא מפוזר.</t>
  </si>
  <si>
    <t>https://data.gov.il/dataset/591</t>
  </si>
  <si>
    <t>נלקח מהאתר</t>
  </si>
  <si>
    <t>https://data.gov.il/dataset/566</t>
  </si>
  <si>
    <t>https://data.gov.il/dataset/551</t>
  </si>
  <si>
    <t>https://data.gov.il/dataset/552</t>
  </si>
  <si>
    <t>https://data.gov.il/dataset/558</t>
  </si>
  <si>
    <t>https://data.gov.il/dataset/559</t>
  </si>
  <si>
    <t>מאגר לא קיים.</t>
  </si>
  <si>
    <t>Dmitrik@most.gov.il</t>
  </si>
  <si>
    <t xml:space="preserve">
התקבל קובץ מיניב Iemad@most.gov.il         Dmitrik@most.gov.il</t>
  </si>
  <si>
    <t>https://data.gov.il/dataset/650</t>
  </si>
  <si>
    <t>מפניה ליחידה - אין אישור משפטי של היחידה - מאגר לא הוסב</t>
  </si>
  <si>
    <t>data.gov.il/dataset/most-537</t>
  </si>
  <si>
    <t>רועי ברקוביץ ואוהד גל
ohad.gl@gmail.com</t>
  </si>
  <si>
    <t>לשאול את מלכיאלי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</si>
</sst>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
    <numFmt numFmtId="165" formatCode="_(* #,##0.00_);_(* \(#,##0.00\);_(* &quot;-&quot;??_);_(@_)"/>
    <numFmt numFmtId="166" formatCode="[$$-409]#,##0"/>
    <numFmt numFmtId="167" formatCode="[$-1010000]d/m/yy;@"/>
    <numFmt numFmtId="168" formatCode="[$-F800]dddd\,\ mmmm\ dd\,\ yyyy"/>
    <numFmt numFmtId="169" formatCode="#\ \ש\ח\ \ל\ש\ע\ה"/>
  </numFmts>
  <fonts count="45">
    <font>
      <sz val="11"/>
      <color theme="1"/>
      <name val="Arial"/>
      <family val="2"/>
      <charset val="177"/>
      <scheme val="minor"/>
    </font>
    <font>
      <sz val="11"/>
      <color theme="1"/>
      <name val="Arial"/>
      <family val="2"/>
      <charset val="177"/>
      <scheme val="minor"/>
    </font>
    <font>
      <sz val="10"/>
      <name val="Arial"/>
      <family val="2"/>
    </font>
    <font>
      <u/>
      <sz val="11"/>
      <color theme="10"/>
      <name val="Arial"/>
      <family val="2"/>
      <charset val="177"/>
      <scheme val="minor"/>
    </font>
    <font>
      <b/>
      <sz val="18"/>
      <color theme="0"/>
      <name val="Arial Unicode MS"/>
      <family val="2"/>
    </font>
    <font>
      <sz val="11"/>
      <color theme="1"/>
      <name val="Arial Unicode MS"/>
      <family val="2"/>
    </font>
    <font>
      <b/>
      <sz val="11"/>
      <color theme="1"/>
      <name val="Arial Unicode MS"/>
      <family val="2"/>
    </font>
    <font>
      <sz val="10"/>
      <color theme="1"/>
      <name val="Arial Unicode MS"/>
      <family val="2"/>
    </font>
    <font>
      <b/>
      <sz val="10"/>
      <color theme="0"/>
      <name val="Arial Unicode MS"/>
      <family val="2"/>
    </font>
    <font>
      <sz val="10"/>
      <name val="Arial Unicode MS"/>
      <family val="2"/>
    </font>
    <font>
      <b/>
      <u/>
      <sz val="18"/>
      <color theme="1"/>
      <name val="Arial Unicode MS"/>
      <family val="2"/>
    </font>
    <font>
      <b/>
      <sz val="11"/>
      <color theme="0"/>
      <name val="Arial Unicode MS"/>
      <family val="2"/>
    </font>
    <font>
      <b/>
      <sz val="11"/>
      <color theme="1"/>
      <name val="Arial"/>
      <family val="2"/>
      <scheme val="minor"/>
    </font>
    <font>
      <sz val="11"/>
      <color theme="0"/>
      <name val="Arial"/>
      <family val="2"/>
      <charset val="177"/>
      <scheme val="minor"/>
    </font>
    <font>
      <sz val="9"/>
      <color theme="3"/>
      <name val="Arial"/>
      <family val="2"/>
      <scheme val="minor"/>
    </font>
    <font>
      <sz val="9"/>
      <color theme="1" tint="0.14993743705557422"/>
      <name val="Arial"/>
      <family val="2"/>
      <scheme val="minor"/>
    </font>
    <font>
      <u/>
      <sz val="11"/>
      <color theme="10"/>
      <name val="Arial"/>
      <family val="2"/>
      <charset val="177"/>
    </font>
    <font>
      <b/>
      <sz val="22"/>
      <color theme="4" tint="-0.499984740745262"/>
      <name val="Times New Roman"/>
      <family val="2"/>
      <scheme val="major"/>
    </font>
    <font>
      <sz val="11"/>
      <color theme="1"/>
      <name val="Typograph"/>
      <charset val="177"/>
    </font>
    <font>
      <sz val="8"/>
      <color rgb="FFFF0000"/>
      <name val="Arial Unicode MS"/>
      <family val="2"/>
    </font>
    <font>
      <sz val="11"/>
      <color theme="1"/>
      <name val="Arial"/>
      <family val="2"/>
      <scheme val="minor"/>
    </font>
    <font>
      <sz val="11"/>
      <color theme="1"/>
      <name val="Arial"/>
      <family val="2"/>
      <scheme val="minor"/>
    </font>
    <font>
      <b/>
      <sz val="11"/>
      <color theme="0"/>
      <name val="Arial"/>
      <family val="2"/>
      <charset val="177"/>
      <scheme val="minor"/>
    </font>
    <font>
      <i/>
      <sz val="11"/>
      <color theme="1"/>
      <name val="Arial Unicode MS"/>
      <family val="2"/>
    </font>
    <font>
      <b/>
      <sz val="16"/>
      <color theme="1"/>
      <name val="Arial Unicode MS"/>
      <family val="2"/>
    </font>
    <font>
      <b/>
      <i/>
      <sz val="16"/>
      <color theme="1"/>
      <name val="Arial Unicode MS"/>
      <family val="2"/>
    </font>
    <font>
      <b/>
      <i/>
      <u/>
      <sz val="16"/>
      <color theme="1"/>
      <name val="Arial Unicode MS"/>
      <family val="2"/>
    </font>
    <font>
      <u/>
      <sz val="11"/>
      <color theme="1"/>
      <name val="Arial Unicode MS"/>
      <family val="2"/>
    </font>
    <font>
      <b/>
      <u/>
      <sz val="11"/>
      <color rgb="FFFF0000"/>
      <name val="Arial Unicode MS"/>
      <family val="2"/>
    </font>
    <font>
      <sz val="11"/>
      <name val="Arial Unicode MS"/>
      <family val="2"/>
    </font>
    <font>
      <u/>
      <sz val="11"/>
      <name val="Arial Unicode MS"/>
      <family val="2"/>
    </font>
    <font>
      <u/>
      <sz val="11"/>
      <color theme="1"/>
      <name val="Arial"/>
      <family val="2"/>
      <scheme val="minor"/>
    </font>
    <font>
      <sz val="14"/>
      <color theme="1"/>
      <name val="Arial Unicode MS"/>
      <family val="2"/>
    </font>
    <font>
      <b/>
      <sz val="14"/>
      <color rgb="FF002060"/>
      <name val="Arial Unicode MS"/>
      <family val="2"/>
    </font>
    <font>
      <b/>
      <u/>
      <sz val="12"/>
      <color theme="1"/>
      <name val="Arial Unicode MS"/>
      <family val="2"/>
    </font>
    <font>
      <b/>
      <sz val="12"/>
      <color theme="1"/>
      <name val="Arial Unicode MS"/>
      <family val="2"/>
    </font>
    <font>
      <sz val="12"/>
      <color theme="1"/>
      <name val="Arial Unicode MS"/>
      <family val="2"/>
    </font>
    <font>
      <b/>
      <u/>
      <sz val="14"/>
      <color theme="10"/>
      <name val="Arial Unicode MS"/>
      <family val="2"/>
    </font>
    <font>
      <sz val="11"/>
      <color theme="1"/>
      <name val="Arial"/>
      <family val="2"/>
      <scheme val="minor"/>
    </font>
    <font>
      <b/>
      <u/>
      <sz val="10"/>
      <color theme="0"/>
      <name val="Arial Unicode MS"/>
      <family val="2"/>
    </font>
    <font>
      <b/>
      <sz val="10"/>
      <color rgb="FF002060"/>
      <name val="Arial Unicode MS"/>
      <family val="2"/>
    </font>
    <font>
      <sz val="11"/>
      <name val="Arial"/>
      <family val="2"/>
      <scheme val="minor"/>
    </font>
    <font>
      <sz val="10"/>
      <color rgb="FFFF00FF"/>
      <name val="Arial Unicode MS"/>
      <family val="2"/>
    </font>
    <font>
      <strike/>
      <sz val="10"/>
      <name val="Arial Unicode MS"/>
      <family val="2"/>
    </font>
    <font>
      <sz val="11"/>
      <color theme="1"/>
      <name val="Arial Unicode MS"/>
    </font>
  </fonts>
  <fills count="28">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2"/>
        <bgColor indexed="64"/>
      </patternFill>
    </fill>
    <fill>
      <gradientFill degree="270">
        <stop position="0">
          <color theme="3" tint="0.59999389629810485"/>
        </stop>
        <stop position="1">
          <color theme="4"/>
        </stop>
      </gradientFill>
    </fill>
    <fill>
      <patternFill patternType="solid">
        <fgColor theme="4" tint="0.79998168889431442"/>
        <bgColor theme="4" tint="0.79998168889431442"/>
      </patternFill>
    </fill>
    <fill>
      <patternFill patternType="solid">
        <fgColor theme="4"/>
        <bgColor theme="4"/>
      </patternFill>
    </fill>
    <fill>
      <patternFill patternType="solid">
        <fgColor theme="9"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rgb="FF7030A0"/>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CC"/>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theme="2"/>
      </left>
      <right/>
      <top/>
      <bottom/>
      <diagonal/>
    </border>
    <border>
      <left/>
      <right/>
      <top/>
      <bottom style="thick">
        <color theme="4" tint="-0.499984740745262"/>
      </bottom>
      <diagonal/>
    </border>
    <border>
      <left/>
      <right style="medium">
        <color theme="4" tint="0.94998016296884058"/>
      </right>
      <top style="medium">
        <color theme="4" tint="-0.499984740745262"/>
      </top>
      <bottom style="medium">
        <color theme="4"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style="thin">
        <color theme="4" tint="0.39997558519241921"/>
      </right>
      <top/>
      <bottom style="thin">
        <color theme="4" tint="0.39997558519241921"/>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72">
    <xf numFmtId="0" fontId="0" fillId="0" borderId="0"/>
    <xf numFmtId="166" fontId="2" fillId="0" borderId="0" applyNumberFormat="0"/>
    <xf numFmtId="166" fontId="2" fillId="0" borderId="0"/>
    <xf numFmtId="0" fontId="3" fillId="0" borderId="0" applyNumberFormat="0" applyFill="0" applyBorder="0" applyAlignment="0" applyProtection="0"/>
    <xf numFmtId="0" fontId="1" fillId="0" borderId="0"/>
    <xf numFmtId="167" fontId="1" fillId="0" borderId="0"/>
    <xf numFmtId="167" fontId="1" fillId="0" borderId="0"/>
    <xf numFmtId="165" fontId="1" fillId="0" borderId="0" applyFont="0" applyFill="0" applyBorder="0" applyAlignment="0" applyProtection="0"/>
    <xf numFmtId="167" fontId="13" fillId="9" borderId="0" applyNumberFormat="0" applyBorder="0" applyAlignment="0" applyProtection="0"/>
    <xf numFmtId="167" fontId="13" fillId="9" borderId="0" applyNumberFormat="0" applyBorder="0" applyAlignment="0" applyProtection="0"/>
    <xf numFmtId="0" fontId="14" fillId="4" borderId="8" applyNumberFormat="0" applyFont="0" applyAlignment="0" applyProtection="0"/>
    <xf numFmtId="168" fontId="14" fillId="4" borderId="8" applyNumberFormat="0" applyFont="0" applyAlignment="0" applyProtection="0"/>
    <xf numFmtId="0" fontId="14" fillId="4" borderId="0" applyNumberFormat="0" applyBorder="0" applyAlignment="0" applyProtection="0"/>
    <xf numFmtId="168" fontId="14" fillId="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5" fillId="0" borderId="0" applyFont="0" applyFill="0" applyBorder="0" applyAlignment="0" applyProtection="0"/>
    <xf numFmtId="0" fontId="14" fillId="10" borderId="9" applyNumberFormat="0" applyFont="0" applyFill="0" applyAlignment="0" applyProtection="0"/>
    <xf numFmtId="168" fontId="14" fillId="10" borderId="9" applyNumberFormat="0" applyFont="0" applyFill="0" applyAlignment="0" applyProtection="0"/>
    <xf numFmtId="168" fontId="16" fillId="0" borderId="0" applyNumberFormat="0" applyFill="0" applyBorder="0" applyAlignment="0" applyProtection="0">
      <alignment vertical="top"/>
      <protection locked="0"/>
    </xf>
    <xf numFmtId="167" fontId="16" fillId="0" borderId="0" applyNumberFormat="0" applyFill="0" applyBorder="0" applyAlignment="0" applyProtection="0">
      <alignment vertical="top"/>
      <protection locked="0"/>
    </xf>
    <xf numFmtId="168" fontId="1" fillId="0" borderId="0"/>
    <xf numFmtId="168" fontId="1" fillId="0" borderId="0"/>
    <xf numFmtId="168"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8" fontId="2" fillId="0" borderId="0"/>
    <xf numFmtId="0" fontId="1" fillId="0" borderId="0"/>
    <xf numFmtId="168" fontId="1" fillId="0" borderId="0"/>
    <xf numFmtId="168"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2" fillId="0" borderId="0"/>
    <xf numFmtId="0" fontId="2" fillId="0" borderId="0"/>
    <xf numFmtId="168" fontId="2" fillId="0" borderId="0"/>
    <xf numFmtId="168" fontId="2" fillId="0" borderId="0"/>
    <xf numFmtId="167" fontId="1" fillId="0" borderId="0"/>
    <xf numFmtId="167" fontId="1" fillId="0" borderId="0"/>
    <xf numFmtId="0" fontId="2" fillId="0" borderId="0"/>
    <xf numFmtId="0" fontId="2" fillId="0" borderId="0"/>
    <xf numFmtId="168" fontId="2" fillId="0" borderId="0"/>
    <xf numFmtId="168" fontId="2" fillId="0" borderId="0"/>
    <xf numFmtId="168" fontId="1" fillId="0" borderId="0"/>
    <xf numFmtId="168" fontId="1" fillId="0" borderId="0"/>
    <xf numFmtId="168" fontId="1" fillId="0" borderId="0"/>
    <xf numFmtId="168" fontId="1" fillId="0" borderId="0"/>
    <xf numFmtId="168" fontId="1" fillId="0" borderId="0"/>
    <xf numFmtId="0" fontId="14" fillId="8" borderId="10" applyNumberFormat="0" applyFont="0" applyProtection="0">
      <alignment horizontal="left" vertical="top" wrapText="1" indent="1"/>
    </xf>
    <xf numFmtId="168" fontId="14" fillId="8" borderId="10" applyNumberFormat="0" applyFont="0" applyProtection="0">
      <alignment horizontal="left" vertical="top" wrapText="1" indent="1"/>
    </xf>
    <xf numFmtId="0" fontId="17" fillId="0" borderId="0" applyNumberFormat="0" applyProtection="0">
      <alignment vertical="top"/>
    </xf>
    <xf numFmtId="168" fontId="17" fillId="0" borderId="0" applyNumberFormat="0" applyProtection="0">
      <alignment vertical="top"/>
    </xf>
    <xf numFmtId="0" fontId="18" fillId="11" borderId="4">
      <alignment horizontal="right" readingOrder="2"/>
      <protection locked="0"/>
    </xf>
    <xf numFmtId="168" fontId="18" fillId="11" borderId="4">
      <alignment horizontal="right" readingOrder="2"/>
      <protection locked="0"/>
    </xf>
  </cellStyleXfs>
  <cellXfs count="186">
    <xf numFmtId="0" fontId="0" fillId="0" borderId="0" xfId="0"/>
    <xf numFmtId="0" fontId="0" fillId="0" borderId="0" xfId="0" applyAlignment="1">
      <alignment vertical="center" wrapText="1"/>
    </xf>
    <xf numFmtId="0" fontId="20" fillId="0" borderId="0" xfId="0" applyFont="1"/>
    <xf numFmtId="49" fontId="21" fillId="0" borderId="0" xfId="0" applyNumberFormat="1" applyFont="1" applyAlignment="1"/>
    <xf numFmtId="49" fontId="21" fillId="0" borderId="0" xfId="0" applyNumberFormat="1" applyFont="1"/>
    <xf numFmtId="0" fontId="21" fillId="0" borderId="0" xfId="0" applyFont="1"/>
    <xf numFmtId="0" fontId="3" fillId="0" borderId="0" xfId="3"/>
    <xf numFmtId="0" fontId="0" fillId="12" borderId="5" xfId="0" applyFont="1" applyFill="1" applyBorder="1"/>
    <xf numFmtId="0" fontId="0" fillId="0" borderId="5" xfId="0" applyFont="1" applyBorder="1"/>
    <xf numFmtId="0" fontId="22" fillId="13" borderId="5" xfId="0" applyFont="1" applyFill="1" applyBorder="1"/>
    <xf numFmtId="0" fontId="12" fillId="0" borderId="0" xfId="0" applyFont="1" applyFill="1" applyBorder="1" applyAlignment="1">
      <alignment horizontal="center"/>
    </xf>
    <xf numFmtId="0" fontId="20" fillId="0" borderId="0" xfId="0" applyFont="1" applyFill="1" applyBorder="1"/>
    <xf numFmtId="0" fontId="5" fillId="3" borderId="0" xfId="0" applyFont="1" applyFill="1" applyProtection="1"/>
    <xf numFmtId="0" fontId="23" fillId="3" borderId="0" xfId="0" applyFont="1" applyFill="1" applyProtection="1"/>
    <xf numFmtId="0" fontId="4" fillId="3" borderId="0" xfId="0" applyFont="1" applyFill="1" applyAlignment="1" applyProtection="1">
      <alignment vertical="center"/>
    </xf>
    <xf numFmtId="0" fontId="5" fillId="0" borderId="0" xfId="0" applyFont="1" applyProtection="1"/>
    <xf numFmtId="0" fontId="5" fillId="2" borderId="0" xfId="0" applyFont="1" applyFill="1" applyProtection="1"/>
    <xf numFmtId="0" fontId="6" fillId="0" borderId="0" xfId="0" applyFont="1" applyAlignment="1" applyProtection="1">
      <alignment horizontal="center" wrapText="1"/>
    </xf>
    <xf numFmtId="0" fontId="5" fillId="0" borderId="0" xfId="0" applyFont="1" applyAlignment="1" applyProtection="1">
      <alignment vertical="center"/>
    </xf>
    <xf numFmtId="0" fontId="8" fillId="6" borderId="2" xfId="1" applyNumberFormat="1" applyFont="1" applyFill="1" applyBorder="1" applyAlignment="1" applyProtection="1">
      <alignment horizontal="center" vertical="center" wrapText="1"/>
    </xf>
    <xf numFmtId="0" fontId="8" fillId="6" borderId="1" xfId="1" applyNumberFormat="1" applyFont="1" applyFill="1" applyBorder="1" applyAlignment="1" applyProtection="1">
      <alignment horizontal="center" vertical="center" wrapText="1"/>
    </xf>
    <xf numFmtId="0" fontId="8" fillId="6" borderId="4" xfId="1" applyNumberFormat="1" applyFont="1" applyFill="1" applyBorder="1" applyAlignment="1" applyProtection="1">
      <alignment horizontal="center" vertical="center" wrapText="1"/>
    </xf>
    <xf numFmtId="0" fontId="8" fillId="6" borderId="4" xfId="1" applyNumberFormat="1" applyFont="1" applyFill="1" applyBorder="1" applyAlignment="1" applyProtection="1">
      <alignment horizontal="center" vertical="center" wrapText="1" readingOrder="2"/>
    </xf>
    <xf numFmtId="0" fontId="9" fillId="5" borderId="4" xfId="1" applyNumberFormat="1" applyFont="1" applyFill="1" applyBorder="1" applyAlignment="1" applyProtection="1">
      <alignment horizontal="center" vertical="top"/>
    </xf>
    <xf numFmtId="0" fontId="5" fillId="4" borderId="0" xfId="0" applyFont="1" applyFill="1" applyProtection="1"/>
    <xf numFmtId="49" fontId="20" fillId="0" borderId="0" xfId="0" applyNumberFormat="1" applyFont="1" applyAlignment="1"/>
    <xf numFmtId="49" fontId="20" fillId="0" borderId="0" xfId="0" applyNumberFormat="1" applyFont="1"/>
    <xf numFmtId="0" fontId="8" fillId="7" borderId="4" xfId="0" applyFont="1" applyFill="1" applyBorder="1" applyAlignment="1" applyProtection="1">
      <alignment horizontal="center" vertical="center" wrapText="1"/>
    </xf>
    <xf numFmtId="0" fontId="11" fillId="7" borderId="4" xfId="4" applyFont="1" applyFill="1" applyBorder="1" applyAlignment="1" applyProtection="1">
      <alignment horizontal="center" vertical="center" wrapText="1"/>
    </xf>
    <xf numFmtId="0" fontId="11" fillId="7" borderId="6" xfId="4" applyFont="1" applyFill="1" applyBorder="1" applyAlignment="1" applyProtection="1">
      <alignment horizontal="center" vertical="center" wrapText="1"/>
    </xf>
    <xf numFmtId="1" fontId="9" fillId="5" borderId="3" xfId="2" applyNumberFormat="1" applyFont="1" applyFill="1" applyBorder="1" applyAlignment="1" applyProtection="1">
      <alignment horizontal="center" vertical="top"/>
    </xf>
    <xf numFmtId="1" fontId="9" fillId="5" borderId="7" xfId="2" applyNumberFormat="1" applyFont="1" applyFill="1" applyBorder="1" applyAlignment="1" applyProtection="1">
      <alignment horizontal="center" vertical="top"/>
    </xf>
    <xf numFmtId="0" fontId="10" fillId="0" borderId="0" xfId="0" applyFont="1" applyAlignment="1" applyProtection="1">
      <alignment horizontal="right" vertical="center"/>
    </xf>
    <xf numFmtId="0" fontId="7" fillId="0" borderId="0" xfId="0" applyFont="1" applyAlignment="1" applyProtection="1">
      <alignment vertical="center"/>
    </xf>
    <xf numFmtId="0" fontId="7" fillId="0" borderId="0" xfId="0" applyFont="1" applyAlignment="1" applyProtection="1">
      <alignment horizontal="center" vertical="center" readingOrder="2"/>
    </xf>
    <xf numFmtId="0" fontId="24" fillId="0" borderId="0" xfId="0" applyFont="1" applyProtection="1"/>
    <xf numFmtId="0" fontId="5" fillId="14" borderId="0" xfId="0" applyFont="1" applyFill="1" applyProtection="1"/>
    <xf numFmtId="0" fontId="5" fillId="5" borderId="4" xfId="4" applyFont="1" applyFill="1" applyBorder="1" applyAlignment="1" applyProtection="1">
      <alignment horizontal="center" vertical="center" wrapText="1"/>
    </xf>
    <xf numFmtId="0" fontId="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3" fillId="0" borderId="4" xfId="3" applyBorder="1" applyAlignment="1" applyProtection="1">
      <alignment horizontal="center" vertical="center" wrapText="1"/>
      <protection locked="0"/>
    </xf>
    <xf numFmtId="0" fontId="9" fillId="0" borderId="4" xfId="1" applyNumberFormat="1" applyFont="1" applyFill="1" applyBorder="1" applyAlignment="1" applyProtection="1">
      <alignment horizontal="right" vertical="top" wrapText="1"/>
      <protection locked="0"/>
    </xf>
    <xf numFmtId="0" fontId="9" fillId="0" borderId="4" xfId="2" applyNumberFormat="1" applyFont="1" applyFill="1" applyBorder="1" applyAlignment="1" applyProtection="1">
      <alignment horizontal="right" vertical="top" wrapText="1"/>
      <protection locked="0"/>
    </xf>
    <xf numFmtId="0" fontId="9" fillId="0" borderId="4" xfId="2" applyNumberFormat="1" applyFont="1" applyFill="1" applyBorder="1" applyAlignment="1" applyProtection="1">
      <alignment horizontal="center" vertical="top" wrapText="1"/>
      <protection locked="0"/>
    </xf>
    <xf numFmtId="0" fontId="5" fillId="0" borderId="0" xfId="0" applyNumberFormat="1" applyFont="1" applyProtection="1"/>
    <xf numFmtId="0" fontId="5" fillId="3" borderId="0" xfId="0" applyFont="1" applyFill="1" applyAlignment="1" applyProtection="1">
      <alignment horizontal="right"/>
    </xf>
    <xf numFmtId="0" fontId="5" fillId="2" borderId="0" xfId="0" applyFont="1" applyFill="1" applyAlignment="1" applyProtection="1">
      <alignment horizontal="right"/>
    </xf>
    <xf numFmtId="0" fontId="5" fillId="0" borderId="0" xfId="0" applyNumberFormat="1" applyFont="1" applyAlignment="1" applyProtection="1">
      <alignment horizontal="right"/>
    </xf>
    <xf numFmtId="0" fontId="5" fillId="2" borderId="0" xfId="0" applyFont="1" applyFill="1" applyAlignment="1" applyProtection="1">
      <alignment readingOrder="2"/>
    </xf>
    <xf numFmtId="0" fontId="5" fillId="0" borderId="0" xfId="0" applyNumberFormat="1" applyFont="1" applyAlignment="1" applyProtection="1">
      <alignment readingOrder="2"/>
    </xf>
    <xf numFmtId="0" fontId="0" fillId="0" borderId="0" xfId="0" applyAlignment="1">
      <alignment horizontal="right" readingOrder="2"/>
    </xf>
    <xf numFmtId="0" fontId="8" fillId="15" borderId="4" xfId="1" applyNumberFormat="1" applyFont="1" applyFill="1" applyBorder="1" applyAlignment="1" applyProtection="1">
      <alignment horizontal="center" vertical="center" wrapText="1"/>
    </xf>
    <xf numFmtId="0" fontId="9" fillId="0" borderId="4" xfId="2" applyNumberFormat="1" applyFont="1" applyFill="1" applyBorder="1" applyAlignment="1" applyProtection="1">
      <alignment vertical="top" wrapText="1"/>
      <protection locked="0"/>
    </xf>
    <xf numFmtId="14" fontId="9" fillId="0" borderId="4" xfId="2" applyNumberFormat="1" applyFont="1" applyFill="1" applyBorder="1" applyAlignment="1" applyProtection="1">
      <alignment horizontal="center" vertical="top" wrapText="1"/>
      <protection locked="0"/>
    </xf>
    <xf numFmtId="0" fontId="22" fillId="13" borderId="13" xfId="0" applyFont="1" applyFill="1" applyBorder="1"/>
    <xf numFmtId="0" fontId="5" fillId="3" borderId="0" xfId="0" applyFont="1" applyFill="1" applyAlignment="1" applyProtection="1">
      <alignment horizontal="center"/>
    </xf>
    <xf numFmtId="0" fontId="5" fillId="2" borderId="0" xfId="0" applyFont="1" applyFill="1" applyAlignment="1" applyProtection="1">
      <alignment horizontal="center"/>
    </xf>
    <xf numFmtId="0" fontId="5" fillId="0" borderId="0" xfId="0" applyNumberFormat="1" applyFont="1" applyAlignment="1" applyProtection="1">
      <alignment horizontal="center"/>
    </xf>
    <xf numFmtId="0" fontId="8" fillId="17" borderId="6" xfId="0" applyFont="1" applyFill="1" applyBorder="1" applyAlignment="1" applyProtection="1">
      <alignment wrapText="1"/>
    </xf>
    <xf numFmtId="0" fontId="8" fillId="17" borderId="11" xfId="0" applyFont="1" applyFill="1" applyBorder="1" applyAlignment="1" applyProtection="1">
      <alignment wrapText="1"/>
    </xf>
    <xf numFmtId="0" fontId="5" fillId="0" borderId="4" xfId="0" applyFont="1" applyBorder="1" applyProtection="1">
      <protection locked="0"/>
    </xf>
    <xf numFmtId="0" fontId="5" fillId="0" borderId="6" xfId="0" applyFont="1" applyBorder="1" applyProtection="1">
      <protection locked="0"/>
    </xf>
    <xf numFmtId="0" fontId="11" fillId="7" borderId="7" xfId="4" applyFont="1" applyFill="1" applyBorder="1" applyAlignment="1" applyProtection="1">
      <alignment horizontal="center" vertical="center" wrapText="1"/>
    </xf>
    <xf numFmtId="0" fontId="11" fillId="7" borderId="3" xfId="4" applyFont="1" applyFill="1" applyBorder="1" applyAlignment="1" applyProtection="1">
      <alignment horizontal="center" vertical="center" wrapText="1"/>
    </xf>
    <xf numFmtId="0" fontId="11" fillId="7" borderId="14" xfId="4" applyFont="1" applyFill="1" applyBorder="1" applyAlignment="1" applyProtection="1">
      <alignment horizontal="center" vertical="center" wrapText="1"/>
    </xf>
    <xf numFmtId="0" fontId="5" fillId="0" borderId="15" xfId="0" applyFont="1" applyBorder="1" applyProtection="1">
      <protection locked="0"/>
    </xf>
    <xf numFmtId="0" fontId="5" fillId="0" borderId="16" xfId="0" applyFont="1" applyBorder="1" applyProtection="1">
      <protection locked="0"/>
    </xf>
    <xf numFmtId="0" fontId="5" fillId="3" borderId="0" xfId="0" applyNumberFormat="1" applyFont="1" applyFill="1" applyAlignment="1" applyProtection="1">
      <alignment horizontal="right"/>
    </xf>
    <xf numFmtId="0" fontId="5" fillId="2" borderId="0" xfId="0" applyNumberFormat="1" applyFont="1" applyFill="1" applyAlignment="1" applyProtection="1">
      <alignment horizontal="right"/>
    </xf>
    <xf numFmtId="0" fontId="8" fillId="18" borderId="4" xfId="1" applyNumberFormat="1" applyFont="1" applyFill="1" applyBorder="1" applyAlignment="1" applyProtection="1">
      <alignment horizontal="center" vertical="center" wrapText="1"/>
    </xf>
    <xf numFmtId="0" fontId="5" fillId="4" borderId="0" xfId="0" applyFont="1" applyFill="1" applyAlignment="1" applyProtection="1">
      <alignment horizontal="center"/>
    </xf>
    <xf numFmtId="0" fontId="5" fillId="0" borderId="0" xfId="0" applyFont="1" applyAlignment="1" applyProtection="1">
      <alignment horizontal="center"/>
    </xf>
    <xf numFmtId="0" fontId="23" fillId="0" borderId="0" xfId="0" applyFont="1" applyAlignment="1" applyProtection="1">
      <alignment horizontal="center" vertical="top"/>
    </xf>
    <xf numFmtId="0" fontId="5" fillId="0" borderId="12"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0" xfId="0" applyFont="1" applyAlignment="1" applyProtection="1">
      <alignment horizontal="center" vertical="center"/>
    </xf>
    <xf numFmtId="0" fontId="7" fillId="5" borderId="4" xfId="0" applyFont="1" applyFill="1" applyBorder="1" applyAlignment="1" applyProtection="1">
      <alignment horizontal="center" vertical="center" wrapText="1"/>
    </xf>
    <xf numFmtId="0" fontId="5" fillId="5" borderId="12" xfId="0" applyFont="1" applyFill="1" applyBorder="1" applyAlignment="1" applyProtection="1">
      <alignment horizontal="center"/>
    </xf>
    <xf numFmtId="0" fontId="5" fillId="5" borderId="17" xfId="0" applyFont="1" applyFill="1" applyBorder="1" applyAlignment="1" applyProtection="1">
      <alignment horizontal="center"/>
    </xf>
    <xf numFmtId="0" fontId="8" fillId="20" borderId="4" xfId="1" applyNumberFormat="1" applyFont="1" applyFill="1" applyBorder="1" applyAlignment="1" applyProtection="1">
      <alignment horizontal="center" vertical="center" wrapText="1"/>
    </xf>
    <xf numFmtId="0" fontId="8" fillId="21" borderId="4" xfId="0" applyNumberFormat="1" applyFont="1" applyFill="1" applyBorder="1" applyAlignment="1" applyProtection="1">
      <alignment horizontal="right" wrapText="1"/>
    </xf>
    <xf numFmtId="0" fontId="9" fillId="5" borderId="4" xfId="2" applyNumberFormat="1" applyFont="1" applyFill="1" applyBorder="1" applyAlignment="1" applyProtection="1">
      <alignment horizontal="right" vertical="top" wrapText="1"/>
      <protection hidden="1"/>
    </xf>
    <xf numFmtId="0" fontId="5" fillId="3" borderId="0" xfId="0" applyNumberFormat="1" applyFont="1" applyFill="1" applyAlignment="1" applyProtection="1">
      <alignment horizontal="center"/>
    </xf>
    <xf numFmtId="0" fontId="5" fillId="2" borderId="0" xfId="0" applyNumberFormat="1" applyFont="1" applyFill="1" applyAlignment="1" applyProtection="1">
      <alignment horizontal="center"/>
    </xf>
    <xf numFmtId="0" fontId="8" fillId="21" borderId="4" xfId="0" applyNumberFormat="1" applyFont="1" applyFill="1" applyBorder="1" applyAlignment="1" applyProtection="1">
      <alignment horizontal="center" wrapText="1"/>
    </xf>
    <xf numFmtId="0" fontId="9" fillId="5" borderId="4" xfId="2" applyNumberFormat="1" applyFont="1" applyFill="1" applyBorder="1" applyAlignment="1" applyProtection="1">
      <alignment horizontal="center" vertical="top" wrapText="1"/>
      <protection hidden="1"/>
    </xf>
    <xf numFmtId="0" fontId="23" fillId="3" borderId="0" xfId="0" applyFont="1" applyFill="1" applyAlignment="1" applyProtection="1">
      <alignment vertical="top"/>
    </xf>
    <xf numFmtId="0" fontId="23" fillId="3" borderId="0" xfId="0" applyFont="1" applyFill="1" applyAlignment="1" applyProtection="1">
      <alignment horizontal="center" vertical="top"/>
    </xf>
    <xf numFmtId="0" fontId="5" fillId="3" borderId="0" xfId="0" applyFont="1" applyFill="1" applyAlignment="1" applyProtection="1">
      <alignment horizontal="center" vertical="top"/>
    </xf>
    <xf numFmtId="0" fontId="5" fillId="3" borderId="0" xfId="0" applyFont="1" applyFill="1" applyAlignment="1" applyProtection="1">
      <alignment vertical="top"/>
    </xf>
    <xf numFmtId="0" fontId="5" fillId="0" borderId="0" xfId="0" applyFont="1" applyAlignment="1" applyProtection="1">
      <alignment vertical="top"/>
    </xf>
    <xf numFmtId="0" fontId="5" fillId="2" borderId="0" xfId="0" applyFont="1" applyFill="1" applyAlignment="1" applyProtection="1">
      <alignment vertical="top"/>
    </xf>
    <xf numFmtId="0" fontId="5" fillId="2" borderId="0" xfId="0" applyFont="1" applyFill="1" applyAlignment="1" applyProtection="1">
      <alignment horizontal="center" vertical="top"/>
    </xf>
    <xf numFmtId="0" fontId="5" fillId="0" borderId="0" xfId="0" applyFont="1" applyAlignment="1" applyProtection="1">
      <alignment horizontal="center" vertical="top"/>
    </xf>
    <xf numFmtId="0" fontId="6" fillId="0" borderId="0" xfId="0" applyFont="1" applyAlignment="1" applyProtection="1">
      <alignment horizontal="center" vertical="top"/>
    </xf>
    <xf numFmtId="0" fontId="5" fillId="0" borderId="0" xfId="0" applyFont="1" applyAlignment="1">
      <alignment horizontal="center" vertical="top"/>
    </xf>
    <xf numFmtId="0" fontId="5" fillId="0" borderId="0" xfId="0" applyFont="1" applyAlignment="1">
      <alignment vertical="top"/>
    </xf>
    <xf numFmtId="0" fontId="0" fillId="8" borderId="4" xfId="67" applyNumberFormat="1" applyFont="1" applyBorder="1" applyAlignment="1">
      <alignment horizontal="center" vertical="top" wrapText="1"/>
    </xf>
    <xf numFmtId="0" fontId="0" fillId="0" borderId="4" xfId="0" applyBorder="1" applyAlignment="1">
      <alignment horizontal="center"/>
    </xf>
    <xf numFmtId="0" fontId="32" fillId="0" borderId="0" xfId="0" applyFont="1" applyBorder="1" applyAlignment="1">
      <alignment vertical="top" wrapText="1"/>
    </xf>
    <xf numFmtId="0" fontId="5" fillId="5" borderId="4" xfId="0" applyFont="1" applyFill="1" applyBorder="1" applyAlignment="1" applyProtection="1">
      <alignment horizontal="center"/>
    </xf>
    <xf numFmtId="0" fontId="5" fillId="5" borderId="4" xfId="0" applyFont="1" applyFill="1" applyBorder="1" applyProtection="1"/>
    <xf numFmtId="0" fontId="7" fillId="5" borderId="4" xfId="0" applyFont="1" applyFill="1" applyBorder="1" applyAlignment="1" applyProtection="1">
      <alignment horizontal="center" vertical="center"/>
    </xf>
    <xf numFmtId="0" fontId="8" fillId="23" borderId="4" xfId="1" applyNumberFormat="1" applyFont="1" applyFill="1" applyBorder="1" applyAlignment="1" applyProtection="1">
      <alignment horizontal="center" vertical="center" wrapText="1" readingOrder="2"/>
    </xf>
    <xf numFmtId="0" fontId="8" fillId="23" borderId="4" xfId="1" applyNumberFormat="1" applyFont="1" applyFill="1" applyBorder="1" applyAlignment="1" applyProtection="1">
      <alignment horizontal="center" vertical="center" wrapText="1"/>
    </xf>
    <xf numFmtId="0" fontId="4" fillId="3" borderId="0" xfId="0" applyFont="1" applyFill="1" applyAlignment="1" applyProtection="1">
      <alignment vertical="top"/>
    </xf>
    <xf numFmtId="0" fontId="25" fillId="0" borderId="0" xfId="0" applyFont="1" applyAlignment="1" applyProtection="1">
      <alignment horizontal="right" vertical="top" wrapText="1"/>
    </xf>
    <xf numFmtId="0" fontId="23" fillId="0" borderId="0" xfId="0" applyFont="1" applyAlignment="1" applyProtection="1">
      <alignment horizontal="right" vertical="top"/>
    </xf>
    <xf numFmtId="0" fontId="5" fillId="5" borderId="4" xfId="0" applyFont="1" applyFill="1" applyBorder="1" applyAlignment="1" applyProtection="1">
      <alignment horizontal="center" vertical="center" wrapText="1"/>
    </xf>
    <xf numFmtId="49" fontId="38" fillId="0" borderId="0" xfId="0" applyNumberFormat="1" applyFont="1" applyAlignment="1"/>
    <xf numFmtId="49" fontId="38" fillId="0" borderId="0" xfId="0" applyNumberFormat="1" applyFont="1"/>
    <xf numFmtId="0" fontId="5" fillId="0" borderId="4" xfId="0" applyFont="1" applyBorder="1" applyAlignment="1" applyProtection="1">
      <alignment horizontal="right" vertical="center" wrapText="1"/>
      <protection locked="0"/>
    </xf>
    <xf numFmtId="0" fontId="3" fillId="0" borderId="4" xfId="3" applyNumberFormat="1" applyFill="1" applyBorder="1" applyAlignment="1" applyProtection="1">
      <alignment horizontal="right" vertical="top" wrapText="1"/>
      <protection locked="0"/>
    </xf>
    <xf numFmtId="0" fontId="8" fillId="6" borderId="4" xfId="1" applyNumberFormat="1" applyFont="1" applyFill="1" applyBorder="1" applyAlignment="1" applyProtection="1">
      <alignment horizontal="center" vertical="center" readingOrder="2"/>
    </xf>
    <xf numFmtId="0" fontId="9" fillId="0" borderId="4" xfId="2" applyNumberFormat="1" applyFont="1" applyFill="1" applyBorder="1" applyAlignment="1" applyProtection="1">
      <alignment horizontal="right" vertical="top"/>
      <protection locked="0"/>
    </xf>
    <xf numFmtId="0" fontId="3" fillId="0" borderId="4" xfId="3" applyNumberFormat="1" applyFill="1" applyBorder="1" applyAlignment="1" applyProtection="1">
      <alignment horizontal="right" vertical="top"/>
      <protection locked="0"/>
    </xf>
    <xf numFmtId="0" fontId="3" fillId="0" borderId="4" xfId="3" applyNumberFormat="1" applyFill="1" applyBorder="1" applyAlignment="1" applyProtection="1">
      <alignment vertical="top"/>
      <protection locked="0"/>
    </xf>
    <xf numFmtId="0" fontId="3" fillId="0" borderId="0" xfId="3" applyAlignment="1">
      <alignment vertical="top"/>
    </xf>
    <xf numFmtId="0" fontId="8" fillId="19" borderId="12" xfId="0" applyFont="1" applyFill="1" applyBorder="1" applyAlignment="1" applyProtection="1">
      <alignment horizontal="center" wrapText="1"/>
    </xf>
    <xf numFmtId="0" fontId="9" fillId="0" borderId="4" xfId="2" applyNumberFormat="1" applyFont="1" applyFill="1" applyBorder="1" applyAlignment="1" applyProtection="1">
      <alignment horizontal="right" vertical="top" wrapText="1"/>
      <protection locked="0" hidden="1"/>
    </xf>
    <xf numFmtId="0" fontId="8" fillId="24" borderId="4" xfId="1" applyNumberFormat="1" applyFont="1" applyFill="1" applyBorder="1" applyAlignment="1" applyProtection="1">
      <alignment horizontal="center" vertical="center" wrapText="1"/>
    </xf>
    <xf numFmtId="3" fontId="9" fillId="0" borderId="4" xfId="2" applyNumberFormat="1" applyFont="1" applyFill="1" applyBorder="1" applyAlignment="1" applyProtection="1">
      <alignment horizontal="center" vertical="top" wrapText="1"/>
      <protection locked="0"/>
    </xf>
    <xf numFmtId="3" fontId="9" fillId="5" borderId="4" xfId="2" applyNumberFormat="1" applyFont="1" applyFill="1" applyBorder="1" applyAlignment="1" applyProtection="1">
      <alignment horizontal="center" vertical="top" wrapText="1"/>
    </xf>
    <xf numFmtId="3" fontId="5" fillId="0" borderId="0" xfId="0" applyNumberFormat="1" applyFont="1" applyAlignment="1" applyProtection="1">
      <alignment horizontal="center" vertical="top" wrapText="1"/>
    </xf>
    <xf numFmtId="14" fontId="5" fillId="0" borderId="0" xfId="0" applyNumberFormat="1" applyFont="1" applyProtection="1"/>
    <xf numFmtId="169" fontId="40" fillId="3" borderId="0" xfId="0" applyNumberFormat="1" applyFont="1" applyFill="1" applyAlignment="1" applyProtection="1">
      <alignment horizontal="center" vertical="center" readingOrder="2"/>
      <protection locked="0"/>
    </xf>
    <xf numFmtId="0" fontId="9" fillId="0" borderId="4" xfId="2" applyNumberFormat="1" applyFont="1" applyFill="1" applyBorder="1" applyAlignment="1" applyProtection="1">
      <alignment horizontal="center" vertical="top" wrapText="1"/>
      <protection locked="0" hidden="1"/>
    </xf>
    <xf numFmtId="0" fontId="9" fillId="0" borderId="4" xfId="2" applyNumberFormat="1" applyFont="1" applyFill="1" applyBorder="1" applyAlignment="1" applyProtection="1">
      <alignment horizontal="right" vertical="top" wrapText="1" readingOrder="2"/>
      <protection locked="0"/>
    </xf>
    <xf numFmtId="0" fontId="5" fillId="0" borderId="0" xfId="0" applyNumberFormat="1" applyFont="1" applyAlignment="1" applyProtection="1">
      <alignment horizontal="right" vertical="top" wrapText="1" readingOrder="2"/>
    </xf>
    <xf numFmtId="0" fontId="19" fillId="0" borderId="0" xfId="0" applyFont="1" applyAlignment="1" applyProtection="1">
      <alignment horizontal="center"/>
    </xf>
    <xf numFmtId="0" fontId="19" fillId="0" borderId="0" xfId="0" applyNumberFormat="1" applyFont="1" applyAlignment="1" applyProtection="1">
      <alignment horizontal="center"/>
    </xf>
    <xf numFmtId="0" fontId="3" fillId="0" borderId="4" xfId="3" applyBorder="1" applyAlignment="1" applyProtection="1">
      <alignment horizontal="right" vertical="center" wrapText="1"/>
      <protection locked="0"/>
    </xf>
    <xf numFmtId="0" fontId="7" fillId="0" borderId="4" xfId="0" applyFont="1" applyFill="1" applyBorder="1" applyAlignment="1" applyProtection="1">
      <alignment horizontal="center" vertical="center" wrapText="1"/>
      <protection locked="0"/>
    </xf>
    <xf numFmtId="0" fontId="3" fillId="0" borderId="0" xfId="3" applyAlignment="1">
      <alignment horizontal="right" vertical="center" readingOrder="2"/>
    </xf>
    <xf numFmtId="0" fontId="3" fillId="0" borderId="0" xfId="3" applyAlignment="1" applyProtection="1">
      <alignment horizontal="right" vertical="center" readingOrder="2"/>
      <protection locked="0"/>
    </xf>
    <xf numFmtId="0" fontId="3" fillId="0" borderId="0" xfId="3" applyAlignment="1">
      <alignment horizontal="right" vertical="center" wrapText="1" readingOrder="2"/>
    </xf>
    <xf numFmtId="3" fontId="41" fillId="0" borderId="4" xfId="2" applyNumberFormat="1" applyFont="1" applyFill="1" applyBorder="1" applyAlignment="1" applyProtection="1">
      <alignment horizontal="center" vertical="top" wrapText="1"/>
      <protection locked="0"/>
    </xf>
    <xf numFmtId="0" fontId="41" fillId="0" borderId="4" xfId="2" applyNumberFormat="1" applyFont="1" applyFill="1" applyBorder="1" applyAlignment="1" applyProtection="1">
      <alignment horizontal="center" vertical="top" wrapText="1"/>
      <protection locked="0"/>
    </xf>
    <xf numFmtId="0" fontId="5" fillId="0" borderId="0" xfId="0" applyNumberFormat="1" applyFont="1" applyAlignment="1" applyProtection="1">
      <alignment horizontal="right"/>
      <protection locked="0"/>
    </xf>
    <xf numFmtId="0" fontId="42" fillId="0" borderId="4" xfId="1" applyNumberFormat="1" applyFont="1" applyFill="1" applyBorder="1" applyAlignment="1" applyProtection="1">
      <alignment horizontal="right" vertical="top" wrapText="1"/>
      <protection locked="0"/>
    </xf>
    <xf numFmtId="0" fontId="43" fillId="0" borderId="4" xfId="2" applyNumberFormat="1" applyFont="1" applyFill="1" applyBorder="1" applyAlignment="1" applyProtection="1">
      <alignment horizontal="right" vertical="top" wrapText="1"/>
      <protection locked="0"/>
    </xf>
    <xf numFmtId="0" fontId="43" fillId="0" borderId="4" xfId="2" applyNumberFormat="1" applyFont="1" applyFill="1" applyBorder="1" applyAlignment="1" applyProtection="1">
      <alignment horizontal="center" vertical="top" wrapText="1"/>
      <protection locked="0"/>
    </xf>
    <xf numFmtId="0" fontId="43" fillId="0" borderId="4" xfId="1" applyNumberFormat="1" applyFont="1" applyFill="1" applyBorder="1" applyAlignment="1" applyProtection="1">
      <alignment horizontal="right" vertical="top" wrapText="1"/>
      <protection locked="0"/>
    </xf>
    <xf numFmtId="0" fontId="43" fillId="0" borderId="4" xfId="1" applyNumberFormat="1" applyFont="1" applyFill="1" applyBorder="1" applyAlignment="1" applyProtection="1">
      <alignment horizontal="right" vertical="top" wrapText="1"/>
    </xf>
    <xf numFmtId="0" fontId="43" fillId="0" borderId="4" xfId="2" applyNumberFormat="1" applyFont="1" applyFill="1" applyBorder="1" applyAlignment="1" applyProtection="1">
      <alignment horizontal="right" vertical="top"/>
      <protection locked="0"/>
    </xf>
    <xf numFmtId="14" fontId="42" fillId="0" borderId="4" xfId="1" applyNumberFormat="1" applyFont="1" applyFill="1" applyBorder="1" applyAlignment="1" applyProtection="1">
      <alignment horizontal="right" vertical="top" wrapText="1"/>
      <protection locked="0"/>
    </xf>
    <xf numFmtId="0" fontId="3" fillId="0" borderId="4" xfId="3" applyNumberFormat="1" applyFill="1" applyBorder="1" applyAlignment="1" applyProtection="1">
      <alignment vertical="top" wrapText="1"/>
      <protection locked="0"/>
    </xf>
    <xf numFmtId="0" fontId="44" fillId="0" borderId="20" xfId="0" applyFont="1" applyBorder="1" applyAlignment="1">
      <alignment horizontal="right" vertical="top" readingOrder="2"/>
    </xf>
    <xf numFmtId="0" fontId="44" fillId="0" borderId="21" xfId="0" applyFont="1" applyBorder="1" applyAlignment="1">
      <alignment horizontal="right" vertical="top" readingOrder="2"/>
    </xf>
    <xf numFmtId="0" fontId="44" fillId="0" borderId="22" xfId="0" applyFont="1" applyBorder="1" applyAlignment="1">
      <alignment horizontal="right" vertical="top" readingOrder="2"/>
    </xf>
    <xf numFmtId="0" fontId="44" fillId="0" borderId="23" xfId="0" applyFont="1" applyBorder="1" applyAlignment="1">
      <alignment horizontal="right" vertical="top" readingOrder="2"/>
    </xf>
    <xf numFmtId="0" fontId="44" fillId="0" borderId="24" xfId="0" applyFont="1" applyBorder="1" applyAlignment="1">
      <alignment horizontal="right" vertical="top" readingOrder="2"/>
    </xf>
    <xf numFmtId="0" fontId="44" fillId="0" borderId="25" xfId="0" applyFont="1" applyBorder="1" applyAlignment="1">
      <alignment horizontal="right" vertical="top" readingOrder="2"/>
    </xf>
    <xf numFmtId="0" fontId="44" fillId="0" borderId="26" xfId="0" applyFont="1" applyBorder="1" applyAlignment="1">
      <alignment horizontal="right" vertical="top" readingOrder="2"/>
    </xf>
    <xf numFmtId="0" fontId="44" fillId="0" borderId="27" xfId="0" applyFont="1" applyBorder="1" applyAlignment="1">
      <alignment horizontal="right" vertical="top" readingOrder="2"/>
    </xf>
    <xf numFmtId="0" fontId="44" fillId="0" borderId="28" xfId="0" applyFont="1" applyBorder="1" applyAlignment="1">
      <alignment horizontal="right" vertical="top" readingOrder="2"/>
    </xf>
    <xf numFmtId="0" fontId="9" fillId="25" borderId="4" xfId="1" applyNumberFormat="1" applyFont="1" applyFill="1" applyBorder="1" applyAlignment="1" applyProtection="1">
      <alignment horizontal="right" vertical="top" wrapText="1"/>
      <protection locked="0"/>
    </xf>
    <xf numFmtId="0" fontId="9" fillId="26" borderId="4" xfId="1" applyNumberFormat="1" applyFont="1" applyFill="1" applyBorder="1" applyAlignment="1" applyProtection="1">
      <alignment horizontal="right" vertical="top" wrapText="1"/>
      <protection locked="0"/>
    </xf>
    <xf numFmtId="0" fontId="9" fillId="10" borderId="4" xfId="1" applyNumberFormat="1" applyFont="1" applyFill="1" applyBorder="1" applyAlignment="1" applyProtection="1">
      <alignment horizontal="right" vertical="top" wrapText="1"/>
      <protection locked="0"/>
    </xf>
    <xf numFmtId="0" fontId="9" fillId="0" borderId="4" xfId="1" applyNumberFormat="1" applyFont="1" applyFill="1" applyBorder="1" applyAlignment="1" applyProtection="1">
      <alignment horizontal="right" vertical="top" wrapText="1"/>
    </xf>
    <xf numFmtId="0" fontId="9" fillId="27" borderId="4" xfId="1" applyNumberFormat="1" applyFont="1" applyFill="1" applyBorder="1" applyAlignment="1" applyProtection="1">
      <alignment horizontal="right" vertical="top" wrapText="1"/>
      <protection locked="0"/>
    </xf>
    <xf numFmtId="0" fontId="32" fillId="0" borderId="0" xfId="0" applyFont="1" applyBorder="1" applyAlignment="1">
      <alignment horizontal="right" vertical="top" wrapText="1"/>
    </xf>
    <xf numFmtId="0" fontId="4" fillId="3" borderId="0" xfId="0" applyFont="1" applyFill="1" applyAlignment="1" applyProtection="1">
      <alignment horizontal="center" vertical="center"/>
    </xf>
    <xf numFmtId="0" fontId="25" fillId="0" borderId="0" xfId="0" applyFont="1" applyAlignment="1" applyProtection="1">
      <alignment horizontal="right" vertical="top" wrapText="1"/>
    </xf>
    <xf numFmtId="0" fontId="23" fillId="0" borderId="0" xfId="0" applyFont="1" applyAlignment="1" applyProtection="1">
      <alignment horizontal="right" vertical="top"/>
    </xf>
    <xf numFmtId="0" fontId="5" fillId="0" borderId="0" xfId="0" applyFont="1" applyAlignment="1" applyProtection="1">
      <alignment horizontal="right" vertical="top" wrapText="1"/>
    </xf>
    <xf numFmtId="0" fontId="5" fillId="0" borderId="0" xfId="0" applyFont="1" applyAlignment="1" applyProtection="1">
      <alignment horizontal="right" vertical="top"/>
    </xf>
    <xf numFmtId="0" fontId="29" fillId="0" borderId="0" xfId="0" applyFont="1" applyAlignment="1" applyProtection="1">
      <alignment horizontal="right" vertical="top" wrapText="1" readingOrder="2"/>
    </xf>
    <xf numFmtId="0" fontId="29" fillId="0" borderId="0" xfId="0" applyFont="1" applyAlignment="1" applyProtection="1">
      <alignment horizontal="right" vertical="top" readingOrder="2"/>
    </xf>
    <xf numFmtId="0" fontId="30" fillId="0" borderId="0" xfId="0" applyFont="1" applyAlignment="1" applyProtection="1">
      <alignment horizontal="right" vertical="top" wrapText="1" readingOrder="2"/>
    </xf>
    <xf numFmtId="0" fontId="28" fillId="0" borderId="0" xfId="0" applyFont="1" applyAlignment="1" applyProtection="1">
      <alignment horizontal="right" vertical="top" wrapText="1"/>
    </xf>
    <xf numFmtId="0" fontId="29" fillId="0" borderId="0" xfId="0" applyFont="1" applyAlignment="1" applyProtection="1">
      <alignment horizontal="right" vertical="top" wrapText="1"/>
    </xf>
    <xf numFmtId="0" fontId="29" fillId="0" borderId="0" xfId="0" applyFont="1" applyAlignment="1" applyProtection="1">
      <alignment horizontal="right" vertical="top"/>
    </xf>
    <xf numFmtId="0" fontId="37" fillId="0" borderId="1" xfId="3" applyFont="1" applyBorder="1" applyAlignment="1">
      <alignment horizontal="center" vertical="center"/>
    </xf>
    <xf numFmtId="0" fontId="37" fillId="0" borderId="18" xfId="3" applyFont="1" applyBorder="1" applyAlignment="1">
      <alignment horizontal="center" vertical="center"/>
    </xf>
    <xf numFmtId="0" fontId="37" fillId="0" borderId="19" xfId="3" applyFont="1" applyBorder="1" applyAlignment="1">
      <alignment horizontal="center" vertical="center"/>
    </xf>
    <xf numFmtId="0" fontId="8" fillId="19" borderId="6" xfId="0" applyFont="1" applyFill="1" applyBorder="1" applyAlignment="1" applyProtection="1">
      <alignment horizontal="center" wrapText="1"/>
    </xf>
    <xf numFmtId="0" fontId="8" fillId="19" borderId="11" xfId="0" applyFont="1" applyFill="1" applyBorder="1" applyAlignment="1" applyProtection="1">
      <alignment horizontal="center" wrapText="1"/>
    </xf>
    <xf numFmtId="0" fontId="8" fillId="19" borderId="12" xfId="0" applyFont="1" applyFill="1" applyBorder="1" applyAlignment="1" applyProtection="1">
      <alignment horizontal="center" wrapText="1"/>
    </xf>
    <xf numFmtId="0" fontId="8" fillId="16" borderId="6" xfId="0" applyFont="1" applyFill="1" applyBorder="1" applyAlignment="1" applyProtection="1">
      <alignment horizontal="center" wrapText="1"/>
    </xf>
    <xf numFmtId="0" fontId="8" fillId="16" borderId="11" xfId="0" applyFont="1" applyFill="1" applyBorder="1" applyAlignment="1" applyProtection="1">
      <alignment horizontal="center" wrapText="1"/>
    </xf>
    <xf numFmtId="0" fontId="8" fillId="16" borderId="12" xfId="0" applyFont="1" applyFill="1" applyBorder="1" applyAlignment="1" applyProtection="1">
      <alignment horizontal="center" wrapText="1"/>
    </xf>
    <xf numFmtId="0" fontId="8" fillId="17" borderId="6" xfId="0" applyFont="1" applyFill="1" applyBorder="1" applyAlignment="1" applyProtection="1">
      <alignment horizontal="center" wrapText="1"/>
    </xf>
    <xf numFmtId="0" fontId="8" fillId="17" borderId="11" xfId="0" applyFont="1" applyFill="1" applyBorder="1" applyAlignment="1" applyProtection="1">
      <alignment horizontal="center" wrapText="1"/>
    </xf>
    <xf numFmtId="0" fontId="8" fillId="22" borderId="11" xfId="0" applyFont="1" applyFill="1" applyBorder="1" applyAlignment="1" applyProtection="1">
      <alignment horizontal="center" wrapText="1"/>
    </xf>
    <xf numFmtId="0" fontId="8" fillId="22" borderId="12" xfId="0" applyFont="1" applyFill="1" applyBorder="1" applyAlignment="1" applyProtection="1">
      <alignment horizontal="center" wrapText="1"/>
    </xf>
  </cellXfs>
  <cellStyles count="72">
    <cellStyle name="60% - הדגשה5 2" xfId="8" xr:uid="{00000000-0005-0000-0000-000000000000}"/>
    <cellStyle name="60% - הדגשה5 3" xfId="9" xr:uid="{00000000-0005-0000-0000-000001000000}"/>
    <cellStyle name="Calculated" xfId="10" xr:uid="{00000000-0005-0000-0000-000002000000}"/>
    <cellStyle name="Calculated 2" xfId="11" xr:uid="{00000000-0005-0000-0000-000003000000}"/>
    <cellStyle name="Canvas" xfId="12" xr:uid="{00000000-0005-0000-0000-000004000000}"/>
    <cellStyle name="Canvas 2" xfId="13" xr:uid="{00000000-0005-0000-0000-000005000000}"/>
    <cellStyle name="Comma 2" xfId="14" xr:uid="{00000000-0005-0000-0000-000006000000}"/>
    <cellStyle name="Comma 2 2" xfId="15" xr:uid="{00000000-0005-0000-0000-000007000000}"/>
    <cellStyle name="Comma 2 2 2" xfId="7" xr:uid="{00000000-0005-0000-0000-000008000000}"/>
    <cellStyle name="Comma 3" xfId="16" xr:uid="{00000000-0005-0000-0000-000009000000}"/>
    <cellStyle name="Comma 3 2" xfId="17" xr:uid="{00000000-0005-0000-0000-00000A000000}"/>
    <cellStyle name="Comma 4" xfId="18" xr:uid="{00000000-0005-0000-0000-00000B000000}"/>
    <cellStyle name="Comma 4 2" xfId="19" xr:uid="{00000000-0005-0000-0000-00000C000000}"/>
    <cellStyle name="Comma 5" xfId="20" xr:uid="{00000000-0005-0000-0000-00000D000000}"/>
    <cellStyle name="Comma 6" xfId="21" xr:uid="{00000000-0005-0000-0000-00000E000000}"/>
    <cellStyle name="Currency 2" xfId="22" xr:uid="{00000000-0005-0000-0000-00000F000000}"/>
    <cellStyle name="Divider" xfId="23" xr:uid="{00000000-0005-0000-0000-000010000000}"/>
    <cellStyle name="Divider 2" xfId="24" xr:uid="{00000000-0005-0000-0000-000011000000}"/>
    <cellStyle name="Hyperlink 2" xfId="25" xr:uid="{00000000-0005-0000-0000-000012000000}"/>
    <cellStyle name="Hyperlink 3" xfId="26" xr:uid="{00000000-0005-0000-0000-000013000000}"/>
    <cellStyle name="Normal" xfId="0" builtinId="0"/>
    <cellStyle name="Normal 10" xfId="27" xr:uid="{00000000-0005-0000-0000-000015000000}"/>
    <cellStyle name="Normal 10 2" xfId="28" xr:uid="{00000000-0005-0000-0000-000016000000}"/>
    <cellStyle name="Normal 10 3" xfId="6" xr:uid="{00000000-0005-0000-0000-000017000000}"/>
    <cellStyle name="Normal 11" xfId="1" xr:uid="{00000000-0005-0000-0000-000018000000}"/>
    <cellStyle name="Normal 12" xfId="29" xr:uid="{00000000-0005-0000-0000-000019000000}"/>
    <cellStyle name="Normal 13" xfId="30" xr:uid="{00000000-0005-0000-0000-00001A000000}"/>
    <cellStyle name="Normal 14" xfId="31" xr:uid="{00000000-0005-0000-0000-00001B000000}"/>
    <cellStyle name="Normal 15" xfId="4" xr:uid="{00000000-0005-0000-0000-00001C000000}"/>
    <cellStyle name="Normal 16" xfId="32" xr:uid="{00000000-0005-0000-0000-00001D000000}"/>
    <cellStyle name="Normal 17" xfId="33" xr:uid="{00000000-0005-0000-0000-00001E000000}"/>
    <cellStyle name="Normal 18" xfId="34" xr:uid="{00000000-0005-0000-0000-00001F000000}"/>
    <cellStyle name="Normal 19" xfId="35" xr:uid="{00000000-0005-0000-0000-000020000000}"/>
    <cellStyle name="Normal 2" xfId="2" xr:uid="{00000000-0005-0000-0000-000021000000}"/>
    <cellStyle name="Normal 2 2" xfId="36" xr:uid="{00000000-0005-0000-0000-000022000000}"/>
    <cellStyle name="Normal 2 2 2" xfId="37" xr:uid="{00000000-0005-0000-0000-000023000000}"/>
    <cellStyle name="Normal 2 3" xfId="38" xr:uid="{00000000-0005-0000-0000-000024000000}"/>
    <cellStyle name="Normal 2 3 2" xfId="39" xr:uid="{00000000-0005-0000-0000-000025000000}"/>
    <cellStyle name="Normal 2 4" xfId="40" xr:uid="{00000000-0005-0000-0000-000026000000}"/>
    <cellStyle name="Normal 2 4 2" xfId="5" xr:uid="{00000000-0005-0000-0000-000027000000}"/>
    <cellStyle name="Normal 20" xfId="41" xr:uid="{00000000-0005-0000-0000-000028000000}"/>
    <cellStyle name="Normal 21" xfId="42" xr:uid="{00000000-0005-0000-0000-000029000000}"/>
    <cellStyle name="Normal 22" xfId="43" xr:uid="{00000000-0005-0000-0000-00002A000000}"/>
    <cellStyle name="Normal 23" xfId="44" xr:uid="{00000000-0005-0000-0000-00002B000000}"/>
    <cellStyle name="Normal 24" xfId="45" xr:uid="{00000000-0005-0000-0000-00002C000000}"/>
    <cellStyle name="Normal 25" xfId="46" xr:uid="{00000000-0005-0000-0000-00002D000000}"/>
    <cellStyle name="Normal 26" xfId="47" xr:uid="{00000000-0005-0000-0000-00002E000000}"/>
    <cellStyle name="Normal 27" xfId="48" xr:uid="{00000000-0005-0000-0000-00002F000000}"/>
    <cellStyle name="Normal 28" xfId="49" xr:uid="{00000000-0005-0000-0000-000030000000}"/>
    <cellStyle name="Normal 29" xfId="50" xr:uid="{00000000-0005-0000-0000-000031000000}"/>
    <cellStyle name="Normal 3" xfId="51" xr:uid="{00000000-0005-0000-0000-000032000000}"/>
    <cellStyle name="Normal 3 2" xfId="52" xr:uid="{00000000-0005-0000-0000-000033000000}"/>
    <cellStyle name="Normal 3 2 2" xfId="53" xr:uid="{00000000-0005-0000-0000-000034000000}"/>
    <cellStyle name="Normal 3 3" xfId="54" xr:uid="{00000000-0005-0000-0000-000035000000}"/>
    <cellStyle name="Normal 30" xfId="55" xr:uid="{00000000-0005-0000-0000-000036000000}"/>
    <cellStyle name="Normal 31" xfId="56" xr:uid="{00000000-0005-0000-0000-000037000000}"/>
    <cellStyle name="Normal 4" xfId="57" xr:uid="{00000000-0005-0000-0000-000038000000}"/>
    <cellStyle name="Normal 4 2" xfId="58" xr:uid="{00000000-0005-0000-0000-000039000000}"/>
    <cellStyle name="Normal 4 2 2" xfId="59" xr:uid="{00000000-0005-0000-0000-00003A000000}"/>
    <cellStyle name="Normal 4 3" xfId="60" xr:uid="{00000000-0005-0000-0000-00003B000000}"/>
    <cellStyle name="Normal 5" xfId="61" xr:uid="{00000000-0005-0000-0000-00003C000000}"/>
    <cellStyle name="Normal 6" xfId="62" xr:uid="{00000000-0005-0000-0000-00003D000000}"/>
    <cellStyle name="Normal 7" xfId="63" xr:uid="{00000000-0005-0000-0000-00003E000000}"/>
    <cellStyle name="Normal 8" xfId="64" xr:uid="{00000000-0005-0000-0000-00003F000000}"/>
    <cellStyle name="Normal 9" xfId="65" xr:uid="{00000000-0005-0000-0000-000040000000}"/>
    <cellStyle name="Notes" xfId="66" xr:uid="{00000000-0005-0000-0000-000041000000}"/>
    <cellStyle name="Notes 2" xfId="67" xr:uid="{00000000-0005-0000-0000-000042000000}"/>
    <cellStyle name="היפר-קישור" xfId="3" builtinId="8"/>
    <cellStyle name="כותרת 1 2" xfId="68" xr:uid="{00000000-0005-0000-0000-000044000000}"/>
    <cellStyle name="כותרת 1 2 2" xfId="69" xr:uid="{00000000-0005-0000-0000-000045000000}"/>
    <cellStyle name="מאפייני הפרויקט" xfId="70" xr:uid="{00000000-0005-0000-0000-000046000000}"/>
    <cellStyle name="מאפייני הפרויקט 2" xfId="71" xr:uid="{00000000-0005-0000-0000-000047000000}"/>
  </cellStyles>
  <dxfs count="95">
    <dxf>
      <alignment horizontal="right" readingOrder="2"/>
    </dxf>
    <dxf>
      <font>
        <name val="Arial Unicode MS"/>
        <scheme val="none"/>
      </font>
    </dxf>
    <dxf>
      <font>
        <name val="Arial Unicode MS"/>
        <scheme val="none"/>
      </font>
    </dxf>
    <dxf>
      <font>
        <name val="Arial Unicode MS"/>
        <scheme val="none"/>
      </font>
    </dxf>
    <dxf>
      <font>
        <name val="Arial Unicode MS"/>
        <scheme val="none"/>
      </font>
    </dxf>
    <dxf>
      <alignment vertical="top"/>
    </dxf>
    <dxf>
      <alignment vertical="top"/>
    </dxf>
    <dxf>
      <alignment vertical="top"/>
    </dxf>
    <dxf>
      <alignment vertical="top"/>
    </dxf>
    <dxf>
      <alignment wrapText="0"/>
    </dxf>
    <dxf>
      <alignment wrapText="0"/>
    </dxf>
    <dxf>
      <alignment wrapText="0"/>
    </dxf>
    <dxf>
      <alignment wrapText="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Arial"/>
        <scheme val="minor"/>
      </font>
      <fill>
        <patternFill patternType="solid">
          <fgColor theme="4"/>
          <bgColor theme="4"/>
        </patternFill>
      </fill>
    </dxf>
    <dxf>
      <alignment horizontal="right" vertical="bottom" textRotation="0" wrapText="0" indent="0" justifyLastLine="0" shrinkToFit="0" readingOrder="2"/>
    </dxf>
    <dxf>
      <alignment horizontal="right" vertical="bottom" textRotation="0" wrapText="0" indent="0" justifyLastLine="0" shrinkToFit="0" readingOrder="2"/>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right" vertical="bottom" textRotation="0" wrapText="0" indent="0" justifyLastLine="0" shrinkToFit="0" readingOrder="2"/>
    </dxf>
    <dxf>
      <alignment horizontal="right" vertical="bottom" textRotation="0" wrapText="0" indent="0" justifyLastLine="0" shrinkToFit="0" readingOrder="2"/>
    </dxf>
    <dxf>
      <alignment horizontal="general" vertical="center" textRotation="0" wrapText="1" indent="0" justifyLastLine="0" shrinkToFit="0" readingOrder="0"/>
    </dxf>
    <dxf>
      <alignment wrapText="0"/>
    </dxf>
    <dxf>
      <alignment wrapText="0"/>
    </dxf>
    <dxf>
      <alignment wrapText="0"/>
    </dxf>
    <dxf>
      <alignment wrapText="0"/>
    </dxf>
    <dxf>
      <alignment vertical="top"/>
    </dxf>
    <dxf>
      <alignment vertical="top"/>
    </dxf>
    <dxf>
      <alignment vertical="top"/>
    </dxf>
    <dxf>
      <alignment vertical="top"/>
    </dxf>
    <dxf>
      <font>
        <name val="Arial Unicode MS"/>
        <scheme val="none"/>
      </font>
    </dxf>
    <dxf>
      <font>
        <name val="Arial Unicode MS"/>
        <scheme val="none"/>
      </font>
    </dxf>
    <dxf>
      <font>
        <name val="Arial Unicode MS"/>
        <scheme val="none"/>
      </font>
    </dxf>
    <dxf>
      <font>
        <name val="Arial Unicode MS"/>
        <scheme val="none"/>
      </font>
    </dxf>
    <dxf>
      <alignment horizontal="right" readingOrder="2"/>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00B050"/>
      </font>
    </dxf>
    <dxf>
      <fill>
        <patternFill>
          <fgColor indexed="64"/>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alignment horizontal="center" textRotation="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
        <color theme="1"/>
        <name val="Arial Unicode MS"/>
        <scheme val="none"/>
      </font>
      <alignment horizontal="center" textRotation="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theme="1"/>
        <name val="Arial Unicode MS"/>
        <scheme val="none"/>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Unicode MS"/>
        <scheme val="none"/>
      </font>
      <protection locked="0" hidden="0"/>
    </dxf>
    <dxf>
      <border outline="0">
        <bottom style="thin">
          <color indexed="64"/>
        </bottom>
      </border>
    </dxf>
    <dxf>
      <font>
        <b/>
        <i val="0"/>
        <strike val="0"/>
        <condense val="0"/>
        <extend val="0"/>
        <outline val="0"/>
        <shadow val="0"/>
        <u val="none"/>
        <vertAlign val="baseline"/>
        <sz val="11"/>
        <color theme="0"/>
        <name val="Arial Unicode MS"/>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1495;_&#1492;&#1489;&#1506;&#1514;_&#1506;&#1497;&#1504;&#1497;&#1497;&#1503;"/><Relationship Id="rId13" Type="http://schemas.openxmlformats.org/officeDocument/2006/relationships/hyperlink" Target="#&#1495;_&#1514;&#1499;&#1504;&#1493;&#1503;_&#1492;&#1504;&#1490;&#1513;&#1492;"/><Relationship Id="rId3" Type="http://schemas.openxmlformats.org/officeDocument/2006/relationships/hyperlink" Target="mailto:opendata@cio.gov.il?subject=&#1502;&#1497;&#1508;&#1493;&#1497;%20&#1493;&#1492;&#1504;&#1490;&#1513;&#1514;%20&#1502;&#1488;&#1490;&#1512;&#1497;&#1501;%20-%20&#1502;&#1513;&#1512;&#1491;" TargetMode="External"/><Relationship Id="rId7" Type="http://schemas.openxmlformats.org/officeDocument/2006/relationships/hyperlink" Target="#&#1495;_&#1513;&#1488;&#1500;&#1493;&#1514;_&#1499;&#1500;&#1500;&#1497;&#1493;&#1514;"/><Relationship Id="rId12" Type="http://schemas.openxmlformats.org/officeDocument/2006/relationships/hyperlink" Target="#&#1495;_&#1513;&#1488;&#1500;&#1493;&#1514;_&#1496;&#1499;&#1504;&#1497;&#1493;&#1514;"/><Relationship Id="rId2" Type="http://schemas.openxmlformats.org/officeDocument/2006/relationships/image" Target="../media/image1.png"/><Relationship Id="rId1" Type="http://schemas.openxmlformats.org/officeDocument/2006/relationships/hyperlink" Target="https://govshare.gov.il/he/node/2678" TargetMode="External"/><Relationship Id="rId6" Type="http://schemas.openxmlformats.org/officeDocument/2006/relationships/hyperlink" Target="#&#1495;_&#1497;&#1495;&#1497;&#1491;&#1493;&#1514;"/><Relationship Id="rId11" Type="http://schemas.openxmlformats.org/officeDocument/2006/relationships/hyperlink" Target="#&#1495;_&#1511;&#1493;&#1513;&#1497;"/><Relationship Id="rId5" Type="http://schemas.openxmlformats.org/officeDocument/2006/relationships/hyperlink" Target="#&#1495;_&#1513;&#1497;&#1514;&#1493;&#1507;_&#1510;&#1497;&#1489;&#1493;&#1512;"/><Relationship Id="rId10" Type="http://schemas.openxmlformats.org/officeDocument/2006/relationships/hyperlink" Target="#&#1495;_&#1488;&#1493;&#1499;&#1500;&#1493;&#1505;&#1497;&#1492;"/><Relationship Id="rId4" Type="http://schemas.openxmlformats.org/officeDocument/2006/relationships/hyperlink" Target="#&#1495;_&#1508;&#1512;&#1496;&#1497;_&#1488;&#1495;&#1512;&#1488;&#1497;&#1497;&#1501;"/><Relationship Id="rId9" Type="http://schemas.openxmlformats.org/officeDocument/2006/relationships/hyperlink" Target="#&#1495;_&#1514;&#1493;&#1506;&#1500;&#1493;&#1514;"/></Relationships>
</file>

<file path=xl/drawings/_rels/drawing2.xml.rels><?xml version="1.0" encoding="UTF-8" standalone="yes"?>
<Relationships xmlns="http://schemas.openxmlformats.org/package/2006/relationships"><Relationship Id="rId3" Type="http://schemas.openxmlformats.org/officeDocument/2006/relationships/hyperlink" Target="#&#1492;.&#1508;&#1512;&#1496;&#1497;_&#1488;&#1495;&#1512;&#1488;&#1497;"/><Relationship Id="rId2" Type="http://schemas.openxmlformats.org/officeDocument/2006/relationships/image" Target="../media/image1.png"/><Relationship Id="rId1" Type="http://schemas.openxmlformats.org/officeDocument/2006/relationships/hyperlink" Target="https://govshare.gov.il/he/node/2678" TargetMode="External"/><Relationship Id="rId4" Type="http://schemas.openxmlformats.org/officeDocument/2006/relationships/hyperlink" Target="#&#1492;.&#1514;&#1492;&#1500;&#1497;&#1499;&#1497;_&#1513;&#1497;&#1514;&#1493;&#1507;"/></Relationships>
</file>

<file path=xl/drawings/_rels/drawing3.xml.rels><?xml version="1.0" encoding="UTF-8" standalone="yes"?>
<Relationships xmlns="http://schemas.openxmlformats.org/package/2006/relationships"><Relationship Id="rId3" Type="http://schemas.openxmlformats.org/officeDocument/2006/relationships/hyperlink" Target="#&#1492;.&#1513;&#1502;&#1493;&#1514;_&#1497;&#1495;&#1497;&#1491;&#1493;&#1514;"/><Relationship Id="rId2" Type="http://schemas.openxmlformats.org/officeDocument/2006/relationships/image" Target="../media/image1.png"/><Relationship Id="rId1" Type="http://schemas.openxmlformats.org/officeDocument/2006/relationships/hyperlink" Target="https://govshare.gov.il/he/node/2678"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1492;.&#1513;&#1488;&#1500;&#1493;&#1514;_&#1496;&#1499;&#1504;&#1497;&#1493;&#1514;"/><Relationship Id="rId3" Type="http://schemas.openxmlformats.org/officeDocument/2006/relationships/hyperlink" Target="#&#1492;.&#1513;&#1488;&#1500;&#1493;&#1514;_&#1499;&#1500;&#1500;&#1497;&#1493;&#1514;"/><Relationship Id="rId7" Type="http://schemas.openxmlformats.org/officeDocument/2006/relationships/hyperlink" Target="#&#1492;.&#1511;&#1493;&#1513;&#1497;_&#1500;&#1492;&#1504;&#1490;&#1497;&#1513;"/><Relationship Id="rId2" Type="http://schemas.openxmlformats.org/officeDocument/2006/relationships/image" Target="../media/image2.png"/><Relationship Id="rId1" Type="http://schemas.openxmlformats.org/officeDocument/2006/relationships/hyperlink" Target="https://govshare.gov.il/he/node/2678" TargetMode="External"/><Relationship Id="rId6" Type="http://schemas.openxmlformats.org/officeDocument/2006/relationships/hyperlink" Target="#&#1492;.&#1488;&#1493;&#1499;&#1500;&#1493;&#1505;&#1497;&#1492;"/><Relationship Id="rId5" Type="http://schemas.openxmlformats.org/officeDocument/2006/relationships/hyperlink" Target="#&#1492;.&#1514;&#1493;&#1506;&#1500;&#1514;"/><Relationship Id="rId4" Type="http://schemas.openxmlformats.org/officeDocument/2006/relationships/hyperlink" Target="#&#1492;.&#1492;&#1489;&#1506;&#1514;_&#1506;&#1497;&#1504;&#1497;&#1497;&#1503;"/><Relationship Id="rId9" Type="http://schemas.openxmlformats.org/officeDocument/2006/relationships/hyperlink" Target="#&#1492;.&#1514;&#1499;&#1504;&#1493;&#1503;_&#1492;&#1504;&#1490;&#1513;&#1492;"/></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5</xdr:col>
      <xdr:colOff>1730372</xdr:colOff>
      <xdr:row>3</xdr:row>
      <xdr:rowOff>159454</xdr:rowOff>
    </xdr:to>
    <xdr:pic>
      <xdr:nvPicPr>
        <xdr:cNvPr id="3" name="תמונה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416828" y="0"/>
          <a:ext cx="1682747" cy="853721"/>
        </a:xfrm>
        <a:prstGeom prst="rect">
          <a:avLst/>
        </a:prstGeom>
      </xdr:spPr>
    </xdr:pic>
    <xdr:clientData/>
  </xdr:twoCellAnchor>
  <xdr:twoCellAnchor>
    <xdr:from>
      <xdr:col>0</xdr:col>
      <xdr:colOff>179296</xdr:colOff>
      <xdr:row>0</xdr:row>
      <xdr:rowOff>100854</xdr:rowOff>
    </xdr:from>
    <xdr:to>
      <xdr:col>0</xdr:col>
      <xdr:colOff>514096</xdr:colOff>
      <xdr:row>0</xdr:row>
      <xdr:rowOff>405654</xdr:rowOff>
    </xdr:to>
    <xdr:sp macro="" textlink="">
      <xdr:nvSpPr>
        <xdr:cNvPr id="4" name="לחצן פעולה: עזרה 3">
          <a:hlinkClick xmlns:r="http://schemas.openxmlformats.org/officeDocument/2006/relationships" r:id="rId3" tooltip="שליחת דואר אלקטרוני למוקד"/>
          <a:extLst>
            <a:ext uri="{FF2B5EF4-FFF2-40B4-BE49-F238E27FC236}">
              <a16:creationId xmlns:a16="http://schemas.microsoft.com/office/drawing/2014/main" id="{00000000-0008-0000-0000-000004000000}"/>
            </a:ext>
          </a:extLst>
        </xdr:cNvPr>
        <xdr:cNvSpPr>
          <a:spLocks noChangeAspect="1"/>
        </xdr:cNvSpPr>
      </xdr:nvSpPr>
      <xdr:spPr>
        <a:xfrm>
          <a:off x="11207587022" y="100854"/>
          <a:ext cx="334800" cy="304800"/>
        </a:xfrm>
        <a:prstGeom prst="actionButtonHelp">
          <a:avLst/>
        </a:prstGeom>
      </xdr:spPr>
      <xdr:style>
        <a:lnRef idx="0">
          <a:schemeClr val="accent2"/>
        </a:lnRef>
        <a:fillRef idx="3">
          <a:schemeClr val="accent2"/>
        </a:fillRef>
        <a:effectRef idx="3">
          <a:schemeClr val="accent2"/>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solidFill>
              <a:schemeClr val="bg1"/>
            </a:solidFill>
          </a:endParaRPr>
        </a:p>
      </xdr:txBody>
    </xdr:sp>
    <xdr:clientData/>
  </xdr:twoCellAnchor>
  <xdr:twoCellAnchor>
    <xdr:from>
      <xdr:col>0</xdr:col>
      <xdr:colOff>347382</xdr:colOff>
      <xdr:row>10</xdr:row>
      <xdr:rowOff>78441</xdr:rowOff>
    </xdr:from>
    <xdr:to>
      <xdr:col>0</xdr:col>
      <xdr:colOff>614082</xdr:colOff>
      <xdr:row>10</xdr:row>
      <xdr:rowOff>316566</xdr:rowOff>
    </xdr:to>
    <xdr:sp macro="" textlink="">
      <xdr:nvSpPr>
        <xdr:cNvPr id="5" name="לחצן פעולה: אחורה או הקודם 4">
          <a:hlinkClick xmlns:r="http://schemas.openxmlformats.org/officeDocument/2006/relationships" r:id="rId4"/>
          <a:extLst>
            <a:ext uri="{FF2B5EF4-FFF2-40B4-BE49-F238E27FC236}">
              <a16:creationId xmlns:a16="http://schemas.microsoft.com/office/drawing/2014/main" id="{00000000-0008-0000-0000-000005000000}"/>
            </a:ext>
          </a:extLst>
        </xdr:cNvPr>
        <xdr:cNvSpPr>
          <a:spLocks noChangeAspect="1"/>
        </xdr:cNvSpPr>
      </xdr:nvSpPr>
      <xdr:spPr>
        <a:xfrm>
          <a:off x="11207173271" y="2935941"/>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13</xdr:row>
      <xdr:rowOff>134470</xdr:rowOff>
    </xdr:from>
    <xdr:to>
      <xdr:col>0</xdr:col>
      <xdr:colOff>614082</xdr:colOff>
      <xdr:row>13</xdr:row>
      <xdr:rowOff>372595</xdr:rowOff>
    </xdr:to>
    <xdr:sp macro="" textlink="">
      <xdr:nvSpPr>
        <xdr:cNvPr id="6" name="לחצן פעולה: אחורה או הקודם 5">
          <a:hlinkClick xmlns:r="http://schemas.openxmlformats.org/officeDocument/2006/relationships" r:id="rId5"/>
          <a:extLst>
            <a:ext uri="{FF2B5EF4-FFF2-40B4-BE49-F238E27FC236}">
              <a16:creationId xmlns:a16="http://schemas.microsoft.com/office/drawing/2014/main" id="{00000000-0008-0000-0000-000006000000}"/>
            </a:ext>
          </a:extLst>
        </xdr:cNvPr>
        <xdr:cNvSpPr>
          <a:spLocks noChangeAspect="1"/>
        </xdr:cNvSpPr>
      </xdr:nvSpPr>
      <xdr:spPr>
        <a:xfrm>
          <a:off x="11207173271" y="4549588"/>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16</xdr:row>
      <xdr:rowOff>89647</xdr:rowOff>
    </xdr:from>
    <xdr:to>
      <xdr:col>0</xdr:col>
      <xdr:colOff>614082</xdr:colOff>
      <xdr:row>16</xdr:row>
      <xdr:rowOff>327772</xdr:rowOff>
    </xdr:to>
    <xdr:sp macro="" textlink="">
      <xdr:nvSpPr>
        <xdr:cNvPr id="7" name="לחצן פעולה: אחורה או הקודם 6">
          <a:hlinkClick xmlns:r="http://schemas.openxmlformats.org/officeDocument/2006/relationships" r:id="rId6"/>
          <a:extLst>
            <a:ext uri="{FF2B5EF4-FFF2-40B4-BE49-F238E27FC236}">
              <a16:creationId xmlns:a16="http://schemas.microsoft.com/office/drawing/2014/main" id="{00000000-0008-0000-0000-000007000000}"/>
            </a:ext>
          </a:extLst>
        </xdr:cNvPr>
        <xdr:cNvSpPr>
          <a:spLocks noChangeAspect="1"/>
        </xdr:cNvSpPr>
      </xdr:nvSpPr>
      <xdr:spPr>
        <a:xfrm>
          <a:off x="11207173271" y="6902823"/>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19</xdr:row>
      <xdr:rowOff>33617</xdr:rowOff>
    </xdr:from>
    <xdr:to>
      <xdr:col>0</xdr:col>
      <xdr:colOff>614082</xdr:colOff>
      <xdr:row>19</xdr:row>
      <xdr:rowOff>271742</xdr:rowOff>
    </xdr:to>
    <xdr:sp macro="" textlink="">
      <xdr:nvSpPr>
        <xdr:cNvPr id="8" name="לחצן פעולה: אחורה או הקודם 7">
          <a:hlinkClick xmlns:r="http://schemas.openxmlformats.org/officeDocument/2006/relationships" r:id="rId7"/>
          <a:extLst>
            <a:ext uri="{FF2B5EF4-FFF2-40B4-BE49-F238E27FC236}">
              <a16:creationId xmlns:a16="http://schemas.microsoft.com/office/drawing/2014/main" id="{00000000-0008-0000-0000-000008000000}"/>
            </a:ext>
          </a:extLst>
        </xdr:cNvPr>
        <xdr:cNvSpPr>
          <a:spLocks noChangeAspect="1"/>
        </xdr:cNvSpPr>
      </xdr:nvSpPr>
      <xdr:spPr>
        <a:xfrm>
          <a:off x="11207173271" y="8628529"/>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22</xdr:row>
      <xdr:rowOff>22412</xdr:rowOff>
    </xdr:from>
    <xdr:to>
      <xdr:col>0</xdr:col>
      <xdr:colOff>614082</xdr:colOff>
      <xdr:row>22</xdr:row>
      <xdr:rowOff>260537</xdr:rowOff>
    </xdr:to>
    <xdr:sp macro="" textlink="">
      <xdr:nvSpPr>
        <xdr:cNvPr id="9" name="לחצן פעולה: אחורה או הקודם 8">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xdr:cNvSpPr>
      </xdr:nvSpPr>
      <xdr:spPr>
        <a:xfrm>
          <a:off x="11207173271" y="11900647"/>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336176</xdr:colOff>
      <xdr:row>24</xdr:row>
      <xdr:rowOff>313765</xdr:rowOff>
    </xdr:from>
    <xdr:to>
      <xdr:col>0</xdr:col>
      <xdr:colOff>602876</xdr:colOff>
      <xdr:row>24</xdr:row>
      <xdr:rowOff>551890</xdr:rowOff>
    </xdr:to>
    <xdr:sp macro="" textlink="">
      <xdr:nvSpPr>
        <xdr:cNvPr id="10" name="לחצן פעולה: אחורה או הקודם 9">
          <a:hlinkClick xmlns:r="http://schemas.openxmlformats.org/officeDocument/2006/relationships" r:id="rId9"/>
          <a:extLst>
            <a:ext uri="{FF2B5EF4-FFF2-40B4-BE49-F238E27FC236}">
              <a16:creationId xmlns:a16="http://schemas.microsoft.com/office/drawing/2014/main" id="{00000000-0008-0000-0000-00000A000000}"/>
            </a:ext>
          </a:extLst>
        </xdr:cNvPr>
        <xdr:cNvSpPr>
          <a:spLocks noChangeAspect="1"/>
        </xdr:cNvSpPr>
      </xdr:nvSpPr>
      <xdr:spPr>
        <a:xfrm>
          <a:off x="11207498242" y="16999324"/>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25</xdr:row>
      <xdr:rowOff>67235</xdr:rowOff>
    </xdr:from>
    <xdr:to>
      <xdr:col>0</xdr:col>
      <xdr:colOff>614082</xdr:colOff>
      <xdr:row>25</xdr:row>
      <xdr:rowOff>305360</xdr:rowOff>
    </xdr:to>
    <xdr:sp macro="" textlink="">
      <xdr:nvSpPr>
        <xdr:cNvPr id="11" name="לחצן פעולה: אחורה או הקודם 10">
          <a:hlinkClick xmlns:r="http://schemas.openxmlformats.org/officeDocument/2006/relationships" r:id="rId10"/>
          <a:extLst>
            <a:ext uri="{FF2B5EF4-FFF2-40B4-BE49-F238E27FC236}">
              <a16:creationId xmlns:a16="http://schemas.microsoft.com/office/drawing/2014/main" id="{00000000-0008-0000-0000-00000B000000}"/>
            </a:ext>
          </a:extLst>
        </xdr:cNvPr>
        <xdr:cNvSpPr>
          <a:spLocks noChangeAspect="1"/>
        </xdr:cNvSpPr>
      </xdr:nvSpPr>
      <xdr:spPr>
        <a:xfrm>
          <a:off x="11207173271" y="19879235"/>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26</xdr:row>
      <xdr:rowOff>67236</xdr:rowOff>
    </xdr:from>
    <xdr:to>
      <xdr:col>0</xdr:col>
      <xdr:colOff>614082</xdr:colOff>
      <xdr:row>26</xdr:row>
      <xdr:rowOff>305361</xdr:rowOff>
    </xdr:to>
    <xdr:sp macro="" textlink="">
      <xdr:nvSpPr>
        <xdr:cNvPr id="12" name="לחצן פעולה: אחורה או הקודם 11">
          <a:hlinkClick xmlns:r="http://schemas.openxmlformats.org/officeDocument/2006/relationships" r:id="rId11"/>
          <a:extLst>
            <a:ext uri="{FF2B5EF4-FFF2-40B4-BE49-F238E27FC236}">
              <a16:creationId xmlns:a16="http://schemas.microsoft.com/office/drawing/2014/main" id="{00000000-0008-0000-0000-00000C000000}"/>
            </a:ext>
          </a:extLst>
        </xdr:cNvPr>
        <xdr:cNvSpPr>
          <a:spLocks noChangeAspect="1"/>
        </xdr:cNvSpPr>
      </xdr:nvSpPr>
      <xdr:spPr>
        <a:xfrm>
          <a:off x="11207173271" y="22579854"/>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28</xdr:row>
      <xdr:rowOff>246530</xdr:rowOff>
    </xdr:from>
    <xdr:to>
      <xdr:col>0</xdr:col>
      <xdr:colOff>614082</xdr:colOff>
      <xdr:row>29</xdr:row>
      <xdr:rowOff>193302</xdr:rowOff>
    </xdr:to>
    <xdr:sp macro="" textlink="">
      <xdr:nvSpPr>
        <xdr:cNvPr id="13" name="לחצן פעולה: אחורה או הקודם 12">
          <a:hlinkClick xmlns:r="http://schemas.openxmlformats.org/officeDocument/2006/relationships" r:id="rId12"/>
          <a:extLst>
            <a:ext uri="{FF2B5EF4-FFF2-40B4-BE49-F238E27FC236}">
              <a16:creationId xmlns:a16="http://schemas.microsoft.com/office/drawing/2014/main" id="{00000000-0008-0000-0000-00000D000000}"/>
            </a:ext>
          </a:extLst>
        </xdr:cNvPr>
        <xdr:cNvSpPr>
          <a:spLocks noChangeAspect="1"/>
        </xdr:cNvSpPr>
      </xdr:nvSpPr>
      <xdr:spPr>
        <a:xfrm>
          <a:off x="11207173271" y="25739912"/>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32</xdr:row>
      <xdr:rowOff>78441</xdr:rowOff>
    </xdr:from>
    <xdr:to>
      <xdr:col>0</xdr:col>
      <xdr:colOff>614082</xdr:colOff>
      <xdr:row>32</xdr:row>
      <xdr:rowOff>316566</xdr:rowOff>
    </xdr:to>
    <xdr:sp macro="" textlink="">
      <xdr:nvSpPr>
        <xdr:cNvPr id="14" name="לחצן פעולה: אחורה או הקודם 13">
          <a:hlinkClick xmlns:r="http://schemas.openxmlformats.org/officeDocument/2006/relationships" r:id="rId13"/>
          <a:extLst>
            <a:ext uri="{FF2B5EF4-FFF2-40B4-BE49-F238E27FC236}">
              <a16:creationId xmlns:a16="http://schemas.microsoft.com/office/drawing/2014/main" id="{00000000-0008-0000-0000-00000E000000}"/>
            </a:ext>
          </a:extLst>
        </xdr:cNvPr>
        <xdr:cNvSpPr>
          <a:spLocks noChangeAspect="1"/>
        </xdr:cNvSpPr>
      </xdr:nvSpPr>
      <xdr:spPr>
        <a:xfrm>
          <a:off x="11207173271" y="28317265"/>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328084</xdr:colOff>
      <xdr:row>0</xdr:row>
      <xdr:rowOff>31750</xdr:rowOff>
    </xdr:from>
    <xdr:to>
      <xdr:col>6</xdr:col>
      <xdr:colOff>2010831</xdr:colOff>
      <xdr:row>3</xdr:row>
      <xdr:rowOff>81138</xdr:rowOff>
    </xdr:to>
    <xdr:pic>
      <xdr:nvPicPr>
        <xdr:cNvPr id="2" name="תמונה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278994" y="31750"/>
          <a:ext cx="1682747" cy="849488"/>
        </a:xfrm>
        <a:prstGeom prst="rect">
          <a:avLst/>
        </a:prstGeom>
      </xdr:spPr>
    </xdr:pic>
    <xdr:clientData/>
  </xdr:twoCellAnchor>
  <xdr:twoCellAnchor>
    <xdr:from>
      <xdr:col>1</xdr:col>
      <xdr:colOff>285753</xdr:colOff>
      <xdr:row>7</xdr:row>
      <xdr:rowOff>148164</xdr:rowOff>
    </xdr:from>
    <xdr:to>
      <xdr:col>1</xdr:col>
      <xdr:colOff>552453</xdr:colOff>
      <xdr:row>7</xdr:row>
      <xdr:rowOff>386289</xdr:rowOff>
    </xdr:to>
    <xdr:sp macro="" textlink="">
      <xdr:nvSpPr>
        <xdr:cNvPr id="7" name="לחצן פעולה: מידע 6">
          <a:hlinkClick xmlns:r="http://schemas.openxmlformats.org/officeDocument/2006/relationships" r:id="rId3" tooltip="הסבר על המילוי"/>
          <a:extLst>
            <a:ext uri="{FF2B5EF4-FFF2-40B4-BE49-F238E27FC236}">
              <a16:creationId xmlns:a16="http://schemas.microsoft.com/office/drawing/2014/main" id="{00000000-0008-0000-0100-000007000000}"/>
            </a:ext>
          </a:extLst>
        </xdr:cNvPr>
        <xdr:cNvSpPr>
          <a:spLocks noChangeAspect="1"/>
        </xdr:cNvSpPr>
      </xdr:nvSpPr>
      <xdr:spPr>
        <a:xfrm>
          <a:off x="11276317297" y="223308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xdr:col>
      <xdr:colOff>285753</xdr:colOff>
      <xdr:row>14</xdr:row>
      <xdr:rowOff>148164</xdr:rowOff>
    </xdr:from>
    <xdr:to>
      <xdr:col>1</xdr:col>
      <xdr:colOff>552453</xdr:colOff>
      <xdr:row>15</xdr:row>
      <xdr:rowOff>47623</xdr:rowOff>
    </xdr:to>
    <xdr:sp macro="" textlink="">
      <xdr:nvSpPr>
        <xdr:cNvPr id="8" name="לחצן פעולה: מידע 7">
          <a:hlinkClick xmlns:r="http://schemas.openxmlformats.org/officeDocument/2006/relationships" r:id="rId4" tooltip="הסבר על המילוי"/>
          <a:extLst>
            <a:ext uri="{FF2B5EF4-FFF2-40B4-BE49-F238E27FC236}">
              <a16:creationId xmlns:a16="http://schemas.microsoft.com/office/drawing/2014/main" id="{00000000-0008-0000-0100-000008000000}"/>
            </a:ext>
          </a:extLst>
        </xdr:cNvPr>
        <xdr:cNvSpPr>
          <a:spLocks noChangeAspect="1"/>
        </xdr:cNvSpPr>
      </xdr:nvSpPr>
      <xdr:spPr>
        <a:xfrm>
          <a:off x="11276317297" y="426508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328084</xdr:colOff>
      <xdr:row>0</xdr:row>
      <xdr:rowOff>31750</xdr:rowOff>
    </xdr:from>
    <xdr:to>
      <xdr:col>6</xdr:col>
      <xdr:colOff>2010831</xdr:colOff>
      <xdr:row>3</xdr:row>
      <xdr:rowOff>81138</xdr:rowOff>
    </xdr:to>
    <xdr:pic>
      <xdr:nvPicPr>
        <xdr:cNvPr id="4" name="תמונה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5143419" y="31750"/>
          <a:ext cx="1682747" cy="853721"/>
        </a:xfrm>
        <a:prstGeom prst="rect">
          <a:avLst/>
        </a:prstGeom>
      </xdr:spPr>
    </xdr:pic>
    <xdr:clientData/>
  </xdr:twoCellAnchor>
  <xdr:twoCellAnchor>
    <xdr:from>
      <xdr:col>1</xdr:col>
      <xdr:colOff>127000</xdr:colOff>
      <xdr:row>3</xdr:row>
      <xdr:rowOff>63501</xdr:rowOff>
    </xdr:from>
    <xdr:to>
      <xdr:col>1</xdr:col>
      <xdr:colOff>393700</xdr:colOff>
      <xdr:row>3</xdr:row>
      <xdr:rowOff>301626</xdr:rowOff>
    </xdr:to>
    <xdr:sp macro="" textlink="">
      <xdr:nvSpPr>
        <xdr:cNvPr id="5" name="לחצן פעולה: מידע 4">
          <a:hlinkClick xmlns:r="http://schemas.openxmlformats.org/officeDocument/2006/relationships" r:id="rId3" tooltip="הסבר על המילוי"/>
          <a:extLst>
            <a:ext uri="{FF2B5EF4-FFF2-40B4-BE49-F238E27FC236}">
              <a16:creationId xmlns:a16="http://schemas.microsoft.com/office/drawing/2014/main" id="{00000000-0008-0000-0200-000005000000}"/>
            </a:ext>
          </a:extLst>
        </xdr:cNvPr>
        <xdr:cNvSpPr>
          <a:spLocks noChangeAspect="1"/>
        </xdr:cNvSpPr>
      </xdr:nvSpPr>
      <xdr:spPr>
        <a:xfrm>
          <a:off x="11274475800" y="867834"/>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105833</xdr:colOff>
      <xdr:row>0</xdr:row>
      <xdr:rowOff>0</xdr:rowOff>
    </xdr:from>
    <xdr:ext cx="1520931" cy="772583"/>
    <xdr:pic>
      <xdr:nvPicPr>
        <xdr:cNvPr id="3" name="תמונה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4660902" y="0"/>
          <a:ext cx="1520931" cy="772583"/>
        </a:xfrm>
        <a:prstGeom prst="rect">
          <a:avLst/>
        </a:prstGeom>
      </xdr:spPr>
    </xdr:pic>
    <xdr:clientData/>
  </xdr:oneCellAnchor>
  <xdr:twoCellAnchor>
    <xdr:from>
      <xdr:col>5</xdr:col>
      <xdr:colOff>751417</xdr:colOff>
      <xdr:row>2</xdr:row>
      <xdr:rowOff>63500</xdr:rowOff>
    </xdr:from>
    <xdr:to>
      <xdr:col>5</xdr:col>
      <xdr:colOff>1018117</xdr:colOff>
      <xdr:row>2</xdr:row>
      <xdr:rowOff>301625</xdr:rowOff>
    </xdr:to>
    <xdr:sp macro="" textlink="">
      <xdr:nvSpPr>
        <xdr:cNvPr id="4" name="לחצן פעולה: מידע 3">
          <a:hlinkClick xmlns:r="http://schemas.openxmlformats.org/officeDocument/2006/relationships" r:id="rId3" tooltip="הסבר על המילוי"/>
          <a:extLst>
            <a:ext uri="{FF2B5EF4-FFF2-40B4-BE49-F238E27FC236}">
              <a16:creationId xmlns:a16="http://schemas.microsoft.com/office/drawing/2014/main" id="{00000000-0008-0000-0300-000004000000}"/>
            </a:ext>
          </a:extLst>
        </xdr:cNvPr>
        <xdr:cNvSpPr>
          <a:spLocks noChangeAspect="1"/>
        </xdr:cNvSpPr>
      </xdr:nvSpPr>
      <xdr:spPr>
        <a:xfrm>
          <a:off x="11280518883" y="571500"/>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12</xdr:col>
      <xdr:colOff>444500</xdr:colOff>
      <xdr:row>2</xdr:row>
      <xdr:rowOff>63501</xdr:rowOff>
    </xdr:from>
    <xdr:to>
      <xdr:col>12</xdr:col>
      <xdr:colOff>711200</xdr:colOff>
      <xdr:row>2</xdr:row>
      <xdr:rowOff>301626</xdr:rowOff>
    </xdr:to>
    <xdr:sp macro="" textlink="">
      <xdr:nvSpPr>
        <xdr:cNvPr id="5" name="לחצן פעולה: מידע 4">
          <a:hlinkClick xmlns:r="http://schemas.openxmlformats.org/officeDocument/2006/relationships" r:id="rId4" tooltip="הסבר על המילוי"/>
          <a:extLst>
            <a:ext uri="{FF2B5EF4-FFF2-40B4-BE49-F238E27FC236}">
              <a16:creationId xmlns:a16="http://schemas.microsoft.com/office/drawing/2014/main" id="{00000000-0008-0000-0300-000005000000}"/>
            </a:ext>
          </a:extLst>
        </xdr:cNvPr>
        <xdr:cNvSpPr>
          <a:spLocks noChangeAspect="1"/>
        </xdr:cNvSpPr>
      </xdr:nvSpPr>
      <xdr:spPr>
        <a:xfrm>
          <a:off x="1127264488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14</xdr:col>
      <xdr:colOff>624417</xdr:colOff>
      <xdr:row>2</xdr:row>
      <xdr:rowOff>63501</xdr:rowOff>
    </xdr:from>
    <xdr:to>
      <xdr:col>14</xdr:col>
      <xdr:colOff>891117</xdr:colOff>
      <xdr:row>2</xdr:row>
      <xdr:rowOff>301626</xdr:rowOff>
    </xdr:to>
    <xdr:sp macro="" textlink="">
      <xdr:nvSpPr>
        <xdr:cNvPr id="6" name="לחצן פעולה: מידע 5">
          <a:hlinkClick xmlns:r="http://schemas.openxmlformats.org/officeDocument/2006/relationships" r:id="rId5" tooltip="הסבר על המילוי"/>
          <a:extLst>
            <a:ext uri="{FF2B5EF4-FFF2-40B4-BE49-F238E27FC236}">
              <a16:creationId xmlns:a16="http://schemas.microsoft.com/office/drawing/2014/main" id="{00000000-0008-0000-0300-000006000000}"/>
            </a:ext>
          </a:extLst>
        </xdr:cNvPr>
        <xdr:cNvSpPr>
          <a:spLocks noChangeAspect="1"/>
        </xdr:cNvSpPr>
      </xdr:nvSpPr>
      <xdr:spPr>
        <a:xfrm>
          <a:off x="11269649800"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16</xdr:col>
      <xdr:colOff>465667</xdr:colOff>
      <xdr:row>2</xdr:row>
      <xdr:rowOff>63501</xdr:rowOff>
    </xdr:from>
    <xdr:to>
      <xdr:col>16</xdr:col>
      <xdr:colOff>732367</xdr:colOff>
      <xdr:row>2</xdr:row>
      <xdr:rowOff>301626</xdr:rowOff>
    </xdr:to>
    <xdr:sp macro="" textlink="">
      <xdr:nvSpPr>
        <xdr:cNvPr id="7" name="לחצן פעולה: מידע 6">
          <a:hlinkClick xmlns:r="http://schemas.openxmlformats.org/officeDocument/2006/relationships" r:id="rId6" tooltip="הסבר על המילוי"/>
          <a:extLst>
            <a:ext uri="{FF2B5EF4-FFF2-40B4-BE49-F238E27FC236}">
              <a16:creationId xmlns:a16="http://schemas.microsoft.com/office/drawing/2014/main" id="{00000000-0008-0000-0300-000007000000}"/>
            </a:ext>
          </a:extLst>
        </xdr:cNvPr>
        <xdr:cNvSpPr>
          <a:spLocks noChangeAspect="1"/>
        </xdr:cNvSpPr>
      </xdr:nvSpPr>
      <xdr:spPr>
        <a:xfrm>
          <a:off x="1126667588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19</xdr:col>
      <xdr:colOff>338666</xdr:colOff>
      <xdr:row>2</xdr:row>
      <xdr:rowOff>63501</xdr:rowOff>
    </xdr:from>
    <xdr:to>
      <xdr:col>19</xdr:col>
      <xdr:colOff>605366</xdr:colOff>
      <xdr:row>2</xdr:row>
      <xdr:rowOff>301626</xdr:rowOff>
    </xdr:to>
    <xdr:sp macro="" textlink="">
      <xdr:nvSpPr>
        <xdr:cNvPr id="8" name="לחצן פעולה: מידע 7">
          <a:hlinkClick xmlns:r="http://schemas.openxmlformats.org/officeDocument/2006/relationships" r:id="rId7" tooltip="הסבר על המילוי"/>
          <a:extLst>
            <a:ext uri="{FF2B5EF4-FFF2-40B4-BE49-F238E27FC236}">
              <a16:creationId xmlns:a16="http://schemas.microsoft.com/office/drawing/2014/main" id="{00000000-0008-0000-0300-000008000000}"/>
            </a:ext>
          </a:extLst>
        </xdr:cNvPr>
        <xdr:cNvSpPr>
          <a:spLocks noChangeAspect="1"/>
        </xdr:cNvSpPr>
      </xdr:nvSpPr>
      <xdr:spPr>
        <a:xfrm>
          <a:off x="11262717717"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21</xdr:col>
      <xdr:colOff>539750</xdr:colOff>
      <xdr:row>2</xdr:row>
      <xdr:rowOff>63501</xdr:rowOff>
    </xdr:from>
    <xdr:to>
      <xdr:col>21</xdr:col>
      <xdr:colOff>806450</xdr:colOff>
      <xdr:row>2</xdr:row>
      <xdr:rowOff>301626</xdr:rowOff>
    </xdr:to>
    <xdr:sp macro="" textlink="">
      <xdr:nvSpPr>
        <xdr:cNvPr id="9" name="לחצן פעולה: מידע 8">
          <a:hlinkClick xmlns:r="http://schemas.openxmlformats.org/officeDocument/2006/relationships" r:id="rId8" tooltip="הסבר על המילוי"/>
          <a:extLst>
            <a:ext uri="{FF2B5EF4-FFF2-40B4-BE49-F238E27FC236}">
              <a16:creationId xmlns:a16="http://schemas.microsoft.com/office/drawing/2014/main" id="{00000000-0008-0000-0300-000009000000}"/>
            </a:ext>
          </a:extLst>
        </xdr:cNvPr>
        <xdr:cNvSpPr>
          <a:spLocks noChangeAspect="1"/>
        </xdr:cNvSpPr>
      </xdr:nvSpPr>
      <xdr:spPr>
        <a:xfrm>
          <a:off x="11259616800"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44</xdr:col>
      <xdr:colOff>317500</xdr:colOff>
      <xdr:row>2</xdr:row>
      <xdr:rowOff>63501</xdr:rowOff>
    </xdr:from>
    <xdr:to>
      <xdr:col>44</xdr:col>
      <xdr:colOff>584200</xdr:colOff>
      <xdr:row>2</xdr:row>
      <xdr:rowOff>301626</xdr:rowOff>
    </xdr:to>
    <xdr:sp macro="" textlink="">
      <xdr:nvSpPr>
        <xdr:cNvPr id="11" name="לחצן פעולה: מידע 9">
          <a:hlinkClick xmlns:r="http://schemas.openxmlformats.org/officeDocument/2006/relationships" r:id="rId9" tooltip="הסבר על המילוי"/>
          <a:extLst>
            <a:ext uri="{FF2B5EF4-FFF2-40B4-BE49-F238E27FC236}">
              <a16:creationId xmlns:a16="http://schemas.microsoft.com/office/drawing/2014/main" id="{3C495F90-DF78-4105-BF6F-A4C8731F1B6B}"/>
            </a:ext>
          </a:extLst>
        </xdr:cNvPr>
        <xdr:cNvSpPr>
          <a:spLocks noChangeAspect="1"/>
        </xdr:cNvSpPr>
      </xdr:nvSpPr>
      <xdr:spPr>
        <a:xfrm>
          <a:off x="11215341425" y="57785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MOST-JR\Users\Develop\General\&#1514;&#1497;&#1506;&#1493;&#1491;\&#1492;&#1514;&#1511;&#1513;&#1493;&#1489;%20&#1492;&#1502;&#1502;&#1513;&#1500;&#1514;&#1497;\&#1502;&#1488;&#1490;&#1512;&#1497;%20&#1502;&#1497;&#1491;&#1506;%20&#1493;&#1513;&#1497;&#1512;&#1493;&#1514;&#1497;&#1501;\&#1492;&#1504;&#1490;&#1513;&#1514;%20&#1502;&#1488;&#1490;&#1512;&#1497;&#1501;%20-%20&#1502;&#1513;&#1512;&#1491;%20&#1492;&#1502;&#1491;&#15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at/Desktop/&#1492;&#1504;&#1490;&#1513;&#1514;%20&#1502;&#1488;&#1490;&#1512;&#1497;&#1501;%20-%20&#1502;&#1513;&#1512;&#1491;%20&#1492;&#1502;&#1491;&#1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נחיות"/>
      <sheetName val="פרטי המשרד"/>
      <sheetName val="יחידות המשרד"/>
      <sheetName val="רשימת מאגרים"/>
      <sheetName val="טבלת משרדים"/>
      <sheetName val="PIVOT"/>
      <sheetName val="פרמטרים"/>
    </sheetNames>
    <sheetDataSet>
      <sheetData sheetId="0"/>
      <sheetData sheetId="1"/>
      <sheetData sheetId="2"/>
      <sheetData sheetId="3">
        <row r="9">
          <cell r="E9" t="str">
            <v>הסכמי שיתוף פעולה בינלאומיים בתחום המדע</v>
          </cell>
        </row>
        <row r="10">
          <cell r="E10" t="str">
            <v>המדינות עימן חתמה ישראל על הסכמי שיתוף פעולה מדעי דו-לאומי</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נחיות"/>
      <sheetName val="פרטי המשרד"/>
      <sheetName val="יחידות המשרד"/>
      <sheetName val="רשימת מאגרים"/>
      <sheetName val="טבלת משרדים"/>
      <sheetName val="PIVOT"/>
      <sheetName val="פרמטרים"/>
    </sheetNames>
    <sheetDataSet>
      <sheetData sheetId="0"/>
      <sheetData sheetId="1"/>
      <sheetData sheetId="2"/>
      <sheetData sheetId="3"/>
      <sheetData sheetId="4"/>
      <sheetData sheetId="5"/>
      <sheetData sheetId="6">
        <row r="3">
          <cell r="D3" t="str">
            <v>כן</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iora Ganem" refreshedDate="45560.616004398151" missingItemsLimit="0" createdVersion="5" refreshedVersion="7" minRefreshableVersion="3" recordCount="1" xr:uid="{00000000-000A-0000-FFFF-FFFF02000000}">
  <cacheSource type="worksheet">
    <worksheetSource ref="E9:F10" sheet="רשימת מאגרים"/>
  </cacheSource>
  <cacheFields count="2">
    <cacheField name="סרטים" numFmtId="0">
      <sharedItems/>
    </cacheField>
    <cacheField name="רשימת סרטים והסרטים עצמם" numFmtId="0">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s v="מתקני ספורט"/>
    <s v="רשימת מתקני הספורט"/>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2" applyNumberFormats="0" applyBorderFormats="0" applyFontFormats="0" applyPatternFormats="0" applyAlignmentFormats="0" applyWidthHeightFormats="1" dataCaption="ערכים" updatedVersion="7" minRefreshableVersion="3" itemPrintTitles="1" createdVersion="5" indent="0" compact="0" compactData="0" multipleFieldFilters="0" rowHeaderCaption="יחידה / מאגר" colHeaderCaption="מועד הנגשה">
  <location ref="A13:C30" firstHeaderRow="1" firstDataRow="1" firstDataCol="0"/>
  <pivotFields count="2">
    <pivotField compact="0" outline="0" showAll="0" defaultSubtotal="0"/>
    <pivotField compact="0" outline="0" showAll="0" defaultSubtotal="0"/>
  </pivotFields>
  <formats count="13">
    <format dxfId="43">
      <pivotArea type="all" dataOnly="0" outline="0" fieldPosition="0"/>
    </format>
    <format dxfId="42">
      <pivotArea type="all" dataOnly="0" outline="0" fieldPosition="0"/>
    </format>
    <format dxfId="41">
      <pivotArea outline="0" collapsedLevelsAreSubtotals="1" fieldPosition="0"/>
    </format>
    <format dxfId="40">
      <pivotArea dataOnly="0" labelOnly="1" grandRow="1" outline="0" fieldPosition="0"/>
    </format>
    <format dxfId="39">
      <pivotArea dataOnly="0" labelOnly="1" grandCol="1" outline="0" fieldPosition="0"/>
    </format>
    <format dxfId="38">
      <pivotArea type="all" dataOnly="0" outline="0" fieldPosition="0"/>
    </format>
    <format dxfId="37">
      <pivotArea outline="0" collapsedLevelsAreSubtotals="1" fieldPosition="0"/>
    </format>
    <format dxfId="36">
      <pivotArea dataOnly="0" labelOnly="1" grandRow="1" outline="0" fieldPosition="0"/>
    </format>
    <format dxfId="35">
      <pivotArea dataOnly="0" labelOnly="1" grandCol="1" outline="0" fieldPosition="0"/>
    </format>
    <format dxfId="34">
      <pivotArea type="all" dataOnly="0" outline="0" fieldPosition="0"/>
    </format>
    <format dxfId="33">
      <pivotArea outline="0" collapsedLevelsAreSubtotals="1" fieldPosition="0"/>
    </format>
    <format dxfId="32">
      <pivotArea dataOnly="0" labelOnly="1" grandRow="1" outline="0" fieldPosition="0"/>
    </format>
    <format dxfId="31">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 (2)" backgroundRefresh="0" connectionId="1" xr16:uid="{00000000-0016-0000-0400-000000000000}" autoFormatId="16" applyNumberFormats="0" applyBorderFormats="0" applyFontFormats="0" applyPatternFormats="0" applyAlignmentFormats="0" applyWidthHeightFormats="0">
  <queryTableRefresh nextId="14">
    <queryTableFields count="11">
      <queryTableField id="1" name="שם המשרד" tableColumnId="1"/>
      <queryTableField id="6" name="שם מוקצר" tableColumnId="2"/>
      <queryTableField id="7" name="סימול" tableColumnId="3"/>
      <queryTableField id="2" name="שיוך משרדי" tableColumnId="4"/>
      <queryTableField id="3" name="סוג יחידה" tableColumnId="5"/>
      <queryTableField id="4" name="מנהל מערכות המידע" tableColumnId="6"/>
      <queryTableField id="8" name="מלווה מטעם התקשוב" tableColumnId="7"/>
      <queryTableField id="10" name="סוג פריט" tableColumnId="9"/>
      <queryTableField id="9" name="נתיב" tableColumnId="10"/>
      <queryTableField id="12" name="טלפון" tableColumnId="8"/>
      <queryTableField id="13" name="Email" tableColumnId="11"/>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טבלה9" displayName="טבלה9" ref="C6:K111" totalsRowShown="0" headerRowDxfId="90" dataDxfId="88" headerRowBorderDxfId="89" tableBorderDxfId="87" totalsRowBorderDxfId="86" headerRowCellStyle="Normal 15">
  <autoFilter ref="C6:K111" xr:uid="{00000000-0009-0000-0100-000009000000}"/>
  <tableColumns count="9">
    <tableColumn id="1" xr3:uid="{00000000-0010-0000-0000-000001000000}" name="שם היחידה" dataDxfId="85"/>
    <tableColumn id="2" xr3:uid="{00000000-0010-0000-0000-000002000000}" name="שם מנהל היחידה" dataDxfId="84"/>
    <tableColumn id="3" xr3:uid="{00000000-0010-0000-0000-000003000000}" name="טלפון" dataDxfId="83"/>
    <tableColumn id="4" xr3:uid="{00000000-0010-0000-0000-000004000000}" name="דוא&quot;ל" dataDxfId="82"/>
    <tableColumn id="6" xr3:uid="{00000000-0010-0000-0000-000006000000}" name="רבעון מתוכנן למיפוי" dataDxfId="81"/>
    <tableColumn id="5" xr3:uid="{00000000-0010-0000-0000-000005000000}" name="מספר מאגרים" dataDxfId="80">
      <calculatedColumnFormula>IF(טבלה9[[#This Row],[שם היחידה]]="","",COUNTIFS('רשימת מאגרים'!$H:$H,טבלה9[[#This Row],[שם היחידה]],'רשימת מאגרים'!$E:$E,"&lt;&gt;"))</calculatedColumnFormula>
    </tableColumn>
    <tableColumn id="9" xr3:uid="{00000000-0010-0000-0000-000009000000}" name="שם המשרד" dataDxfId="79">
      <calculatedColumnFormula>IF(טבלה9[[#This Row],[שם היחידה]]&lt;&gt;"",המשרד,"")</calculatedColumnFormula>
    </tableColumn>
    <tableColumn id="7" xr3:uid="{00000000-0010-0000-0000-000007000000}" name="עזר מיון" dataDxfId="78">
      <calculatedColumnFormula>IF(טבלה9[[#This Row],[שם היחידה]]&lt;&gt;"",SUMPRODUCT((טבלה9[[#This Row],[שם היחידה]]&gt;=טבלה9[[#All],[שם היחידה]])+0)+1,"")</calculatedColumnFormula>
    </tableColumn>
    <tableColumn id="8" xr3:uid="{00000000-0010-0000-0000-000008000000}" name="מיון" dataDxfId="77">
      <calculatedColumnFormula>IF(N(טבלה9[[#This Row],[עזר מיון]]),RANK(טבלה9[[#This Row],[עזר מיון]],טבלה9[[#All],[עזר מיון]],1)+COUNTIF(טבלה9[[#This Row],[עזר מיון]]:OFFSET(טבלה9[[#This Row],[עזר מיון]],0,0),טבלה9[[#This Row],[עזר מיון]])-1,"")</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טבלה8" displayName="טבלה8" ref="T2:T6" totalsRowShown="0" headerRowDxfId="18">
  <autoFilter ref="T2:T6" xr:uid="{00000000-0009-0000-0100-000008000000}"/>
  <tableColumns count="1">
    <tableColumn id="1" xr3:uid="{00000000-0010-0000-0900-000001000000}" name="קושי בהנגשה"/>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טבלה10" displayName="טבלה10" ref="V2:V8" totalsRowShown="0" headerRowDxfId="17">
  <autoFilter ref="V2:V8" xr:uid="{00000000-0009-0000-0100-00000A000000}"/>
  <tableColumns count="1">
    <tableColumn id="1" xr3:uid="{00000000-0010-0000-0A00-000001000000}" name="סטטוס"/>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טבלה11" displayName="טבלה11" ref="X2:X26" totalsRowShown="0" headerRowDxfId="16">
  <autoFilter ref="X2:X26" xr:uid="{00000000-0009-0000-0100-00000B000000}"/>
  <tableColumns count="1">
    <tableColumn id="1" xr3:uid="{00000000-0010-0000-0B00-000001000000}" name="רבעון"/>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טבלה1114" displayName="טבלה1114" ref="Z2:Z10" totalsRowShown="0" headerRowDxfId="15">
  <autoFilter ref="Z2:Z10" xr:uid="{00000000-0009-0000-0100-00000D000000}"/>
  <tableColumns count="1">
    <tableColumn id="1" xr3:uid="{00000000-0010-0000-0C00-000001000000}" name="רבעון שיתוף"/>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טבלה14" displayName="טבלה14" ref="AB2:AB6" totalsRowShown="0" headerRowDxfId="14">
  <autoFilter ref="AB2:AB6" xr:uid="{00000000-0009-0000-0100-00000E000000}"/>
  <tableColumns count="1">
    <tableColumn id="1" xr3:uid="{00000000-0010-0000-0D00-000001000000}" name="סוג שיתוף"/>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טבלה12" displayName="טבלה12" ref="AF2:AF7" totalsRowShown="0" headerRowDxfId="13">
  <autoFilter ref="AF2:AF7" xr:uid="{00000000-0009-0000-0100-00000C000000}"/>
  <tableColumns count="1">
    <tableColumn id="1" xr3:uid="{00000000-0010-0000-0E00-000001000000}" name="תעדוף"/>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1000000}" name="טבלת_משרדים" displayName="טבלת_משרדים" ref="A1:K67" tableType="queryTable" totalsRowShown="0" headerRowDxfId="56" dataDxfId="55">
  <autoFilter ref="A1:K67" xr:uid="{00000000-0009-0000-0100-00001B000000}"/>
  <tableColumns count="11">
    <tableColumn id="1" xr3:uid="{00000000-0010-0000-0100-000001000000}" uniqueName="Title" name="שם המשרד" queryTableFieldId="1" dataDxfId="54"/>
    <tableColumn id="2" xr3:uid="{00000000-0010-0000-0100-000002000000}" uniqueName="_x005f_x05e9__x005f_x05dd__x005f_x0020__x005f_x05de__x05" name="שם מוקצר" queryTableFieldId="6" dataDxfId="53"/>
    <tableColumn id="3" xr3:uid="{00000000-0010-0000-0100-000003000000}" uniqueName="_x005f_x05e1__x005f_x05d9__x005f_x05de__x005f_x05d5__x05" name="סימול" queryTableFieldId="7" dataDxfId="52"/>
    <tableColumn id="4" xr3:uid="{00000000-0010-0000-0100-000004000000}" uniqueName="_x005f_x05e9__x005f_x05d9__x005f_x05d5__x005f_x05da__x00" name="שיוך משרדי" queryTableFieldId="2" dataDxfId="51"/>
    <tableColumn id="5" xr3:uid="{00000000-0010-0000-0100-000005000000}" uniqueName="_x005f_x05e1__x005f_x05d5__x005f_x05d2__x005f_x0020__x05" name="סוג יחידה" queryTableFieldId="3" dataDxfId="50"/>
    <tableColumn id="6" xr3:uid="{00000000-0010-0000-0100-000006000000}" uniqueName="_x005f_x05de__x005f_x05e0__x005f_x05d4__x005f_x05dc__x00" name="מנהל מערכות המידע" queryTableFieldId="4" dataDxfId="49"/>
    <tableColumn id="7" xr3:uid="{00000000-0010-0000-0100-000007000000}" uniqueName="_x005f_x05de__x005f_x05dc__x005f_x05d5__x005f_x05d5__x05" name="מלווה מטעם התקשוב" queryTableFieldId="8" dataDxfId="48"/>
    <tableColumn id="9" xr3:uid="{00000000-0010-0000-0100-000009000000}" uniqueName="FSObjType" name="סוג פריט" queryTableFieldId="10" dataDxfId="47"/>
    <tableColumn id="10" xr3:uid="{00000000-0010-0000-0100-00000A000000}" uniqueName="FileDirRef" name="נתיב" queryTableFieldId="9" dataDxfId="46"/>
    <tableColumn id="8" xr3:uid="{00000000-0010-0000-0100-000008000000}" uniqueName="_x005f_x05d8__x005f_x05dc__x005f_x05e4__x005f_x05d5__x05" name="טלפון" queryTableFieldId="12" dataDxfId="45"/>
    <tableColumn id="11" xr3:uid="{00000000-0010-0000-0100-00000B000000}" uniqueName="Email" name="Email" queryTableFieldId="13"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טבלה202" displayName="טבלה202" ref="B2:B6" totalsRowShown="0">
  <autoFilter ref="B2:B6" xr:uid="{00000000-0009-0000-0100-000001000000}"/>
  <tableColumns count="1">
    <tableColumn id="1" xr3:uid="{00000000-0010-0000-0200-000001000000}" name="תדירות התכנסות"/>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טבלה2" displayName="טבלה2" ref="J2:J7" totalsRowShown="0" headerRowDxfId="30" dataDxfId="29">
  <autoFilter ref="J2:J7" xr:uid="{00000000-0009-0000-0100-000002000000}"/>
  <tableColumns count="1">
    <tableColumn id="1" xr3:uid="{00000000-0010-0000-0300-000001000000}" name="דרוג" dataDxfId="2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טבלה3" displayName="טבלה3" ref="L2:L5" totalsRowShown="0" headerRowDxfId="27">
  <autoFilter ref="L2:L5" xr:uid="{00000000-0009-0000-0100-000003000000}"/>
  <tableColumns count="1">
    <tableColumn id="1" xr3:uid="{00000000-0010-0000-0400-000001000000}" name="מהימנות"/>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טבלה35" displayName="טבלה35" ref="N2:N5" totalsRowShown="0" headerRowDxfId="26">
  <autoFilter ref="N2:N5" xr:uid="{00000000-0009-0000-0100-000004000000}"/>
  <tableColumns count="1">
    <tableColumn id="1" xr3:uid="{00000000-0010-0000-0500-000001000000}" name="קושי"/>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טבלה26" displayName="טבלה26" ref="P2:P8" totalsRowShown="0" headerRowDxfId="25" dataDxfId="24">
  <autoFilter ref="P2:P8" xr:uid="{00000000-0009-0000-0100-000005000000}"/>
  <tableColumns count="1">
    <tableColumn id="1" xr3:uid="{00000000-0010-0000-0600-000001000000}" name="תדירות עדכון" dataDxfId="2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טבלה6" displayName="טבלה6" ref="H2:H13" totalsRowShown="0" headerRowDxfId="22" headerRowBorderDxfId="21" tableBorderDxfId="20">
  <autoFilter ref="H2:H13" xr:uid="{00000000-0009-0000-0100-000006000000}"/>
  <tableColumns count="1">
    <tableColumn id="1" xr3:uid="{00000000-0010-0000-0700-000001000000}" name="בסיס מידע"/>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טבלה7" displayName="טבלה7" ref="R2:R7" totalsRowShown="0" headerRowDxfId="19">
  <autoFilter ref="R2:R7" xr:uid="{00000000-0009-0000-0100-000007000000}"/>
  <tableColumns count="1">
    <tableColumn id="1" xr3:uid="{00000000-0010-0000-0800-000001000000}" name="הבעת עיניין"/>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vshare.gov.il/he/node/26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archive.mcs.gov.il/about/AuthoritiesCouncilsCorporations/Pages/Diaspora-Museum.aspx" TargetMode="External"/><Relationship Id="rId18" Type="http://schemas.openxmlformats.org/officeDocument/2006/relationships/hyperlink" Target="http://archive.mcs.gov.il/about/AuthoritiesCouncilsCorporations/Pages/AntiquesAuthority.aspx" TargetMode="External"/><Relationship Id="rId26" Type="http://schemas.openxmlformats.org/officeDocument/2006/relationships/hyperlink" Target="http://salsport.most.gov.il/zframe17.htm" TargetMode="External"/><Relationship Id="rId39" Type="http://schemas.openxmlformats.org/officeDocument/2006/relationships/drawing" Target="../drawings/drawing4.xml"/><Relationship Id="rId21" Type="http://schemas.openxmlformats.org/officeDocument/2006/relationships/hyperlink" Target="http://archive.mcs.gov.il/about/AuthoritiesCouncilsCorporations/Pages/Ben-Gurion-Heritage-Institute.aspx" TargetMode="External"/><Relationship Id="rId34" Type="http://schemas.openxmlformats.org/officeDocument/2006/relationships/hyperlink" Target="mailto:Adamk@most.gov.il" TargetMode="External"/><Relationship Id="rId7" Type="http://schemas.openxmlformats.org/officeDocument/2006/relationships/hyperlink" Target="http://archive.mcs.gov.il/Sport/Activities/Training%20of%20sport%20instructors/Pages/Trainers2013.aspx" TargetMode="External"/><Relationship Id="rId12" Type="http://schemas.openxmlformats.org/officeDocument/2006/relationships/hyperlink" Target="http://archive.mcs.gov.il/about/AuthoritiesCouncilsCorporations/Pages/National-Authority-for-Ladino-Culture.aspx" TargetMode="External"/><Relationship Id="rId17" Type="http://schemas.openxmlformats.org/officeDocument/2006/relationships/hyperlink" Target="http://archive.mcs.gov.il/about/AuthoritiesCouncilsCorporations/Pages/Film-Council.aspx" TargetMode="External"/><Relationship Id="rId25" Type="http://schemas.openxmlformats.org/officeDocument/2006/relationships/hyperlink" Target="http://archive.mcs.gov.il/about/AuthoritiesCouncilsCorporations/Councilforpromotionofwomensports/Pages/kidumsportnashim.aspx" TargetMode="External"/><Relationship Id="rId33" Type="http://schemas.openxmlformats.org/officeDocument/2006/relationships/hyperlink" Target="mailto:Adamk@most.gov.il" TargetMode="External"/><Relationship Id="rId38" Type="http://schemas.openxmlformats.org/officeDocument/2006/relationships/printerSettings" Target="../printerSettings/printerSettings4.bin"/><Relationship Id="rId2" Type="http://schemas.openxmlformats.org/officeDocument/2006/relationships/hyperlink" Target="http://www.govmap.gov.il/" TargetMode="External"/><Relationship Id="rId16" Type="http://schemas.openxmlformats.org/officeDocument/2006/relationships/hyperlink" Target="http://archive.mcs.gov.il/about/AuthoritiesCouncilsCorporations/Pages/Libraries-Council-.aspx" TargetMode="External"/><Relationship Id="rId20" Type="http://schemas.openxmlformats.org/officeDocument/2006/relationships/hyperlink" Target="http://archive.mcs.gov.il/about/AuthoritiesCouncilsCorporations/Pages/Ben-Gurion-House.aspx" TargetMode="External"/><Relationship Id="rId29" Type="http://schemas.openxmlformats.org/officeDocument/2006/relationships/hyperlink" Target="http://archive.mcs.gov.il/about/AuthoritiesCouncilsCorporations/SportydrivingAuthority/Pages/clalim-leerua.aspx" TargetMode="External"/><Relationship Id="rId1" Type="http://schemas.openxmlformats.org/officeDocument/2006/relationships/hyperlink" Target="https://data.gov.il/dataset/408" TargetMode="External"/><Relationship Id="rId6" Type="http://schemas.openxmlformats.org/officeDocument/2006/relationships/hyperlink" Target="http://archive.mcs.gov.il/Sport/Activities/Training%20of%20sport%20instructors/Pages/institutionsInfo/tochniyo-limudim-meamnim.aspx" TargetMode="External"/><Relationship Id="rId11" Type="http://schemas.openxmlformats.org/officeDocument/2006/relationships/hyperlink" Target="http://archive.mcs.gov.il/about/AuthoritiesCouncilsCorporations/Pages/National-Authority-for-Yiddish.aspx" TargetMode="External"/><Relationship Id="rId24" Type="http://schemas.openxmlformats.org/officeDocument/2006/relationships/hyperlink" Target="http://archive.mcs.gov.il/about/AuthoritiesCouncilsCorporations/Pages/shazat.aspx" TargetMode="External"/><Relationship Id="rId32" Type="http://schemas.openxmlformats.org/officeDocument/2006/relationships/hyperlink" Target="mailto:Adamk@most.gov.il" TargetMode="External"/><Relationship Id="rId37" Type="http://schemas.openxmlformats.org/officeDocument/2006/relationships/hyperlink" Target="http://archive.mcs.gov.il/Culture/Professional_Information/Announcements/Pages/sifriyot.aspx" TargetMode="External"/><Relationship Id="rId5" Type="http://schemas.openxmlformats.org/officeDocument/2006/relationships/hyperlink" Target="http://archive.mcs.gov.il/Sport/Activities/Training%20of%20sport%20instructors/Pages/institutionsInfo/tochniyot-limudim-madrichim.aspx" TargetMode="External"/><Relationship Id="rId15" Type="http://schemas.openxmlformats.org/officeDocument/2006/relationships/hyperlink" Target="http://archive.mcs.gov.il/about/AuthoritiesCouncilsCorporations/Pages/Museums-Council.aspx" TargetMode="External"/><Relationship Id="rId23" Type="http://schemas.openxmlformats.org/officeDocument/2006/relationships/hyperlink" Target="http://archive.mcs.gov.il/about/AuthoritiesCouncilsCorporations/councilforthepreventionofSportsviolence/Pages/preventviolence.aspx" TargetMode="External"/><Relationship Id="rId28" Type="http://schemas.openxmlformats.org/officeDocument/2006/relationships/hyperlink" Target="http://archive.mcs.gov.il/about/AuthoritiesCouncilsCorporations/SportydrivingAuthority/Pages/AnsheyMikzoa.aspx" TargetMode="External"/><Relationship Id="rId36" Type="http://schemas.openxmlformats.org/officeDocument/2006/relationships/hyperlink" Target="http://archive.mcs.gov.il/Culture/activities/Museums%20of%20Fine%20Arts/Pages/MumcheyShimur.aspx" TargetMode="External"/><Relationship Id="rId10" Type="http://schemas.openxmlformats.org/officeDocument/2006/relationships/hyperlink" Target="http://archive.mcs.gov.il/about/AuthoritiesCouncilsCorporations/Film%20Review%20Council/Pages/FilmClassification2011.aspx" TargetMode="External"/><Relationship Id="rId19" Type="http://schemas.openxmlformats.org/officeDocument/2006/relationships/hyperlink" Target="http://archive.mcs.gov.il/about/AuthoritiesCouncilsCorporations/Pages/AntiquesAuthority.aspx" TargetMode="External"/><Relationship Id="rId31" Type="http://schemas.openxmlformats.org/officeDocument/2006/relationships/hyperlink" Target="mailto:Adamk@most.gov.il" TargetMode="External"/><Relationship Id="rId4" Type="http://schemas.openxmlformats.org/officeDocument/2006/relationships/hyperlink" Target="http://archive.mcs.gov.il/Sport/Activities/Training%20of%20sport%20instructors/Pages/institutionsInfo/meydaonim.aspx" TargetMode="External"/><Relationship Id="rId9" Type="http://schemas.openxmlformats.org/officeDocument/2006/relationships/hyperlink" Target="http://archive.mcs.gov.il/about/AuthoritiesCouncilsCorporations/Film%20Review%20Council/Pages/default.aspx" TargetMode="External"/><Relationship Id="rId14" Type="http://schemas.openxmlformats.org/officeDocument/2006/relationships/hyperlink" Target="http://archive.mcs.gov.il/about/AuthoritiesCouncilsCorporations/Pages/Yad-Ben-Tzvi.aspx" TargetMode="External"/><Relationship Id="rId22" Type="http://schemas.openxmlformats.org/officeDocument/2006/relationships/hyperlink" Target="http://archive.mcs.gov.il/about/AuthoritiesCouncilsCorporations/Pages/EthiopiaHeritage.aspx" TargetMode="External"/><Relationship Id="rId27" Type="http://schemas.openxmlformats.org/officeDocument/2006/relationships/hyperlink" Target="http://archive.mcs.gov.il/about/authoritiescouncilscorporations/sportydrivingauthority/documents/list-of-drivers-license-training-for-sport%2023-08-2016.pdf" TargetMode="External"/><Relationship Id="rId30" Type="http://schemas.openxmlformats.org/officeDocument/2006/relationships/hyperlink" Target="http://archive.mcs.gov.il/about/AuthoritiesCouncilsCorporations/SportydrivingAuthority/Documents/%D7%9E%D7%97%D7%99%D7%A8%D7%99%20%D7%90%D7%92%D7%A8%D7%95%D7%AA%20%D7%A8%D7%99%D7%A9%D7%95%D7%99-%20%D7%AA%D7%95%D7%A1%D7%A4%D7%AA%202014.pdf" TargetMode="External"/><Relationship Id="rId35" Type="http://schemas.openxmlformats.org/officeDocument/2006/relationships/hyperlink" Target="http://museumsinisrael.gov.il/he/exhibitions/Pages/default.aspx" TargetMode="External"/><Relationship Id="rId8" Type="http://schemas.openxmlformats.org/officeDocument/2006/relationships/hyperlink" Target="http://salsport.most.gov.il/zframe17.htm" TargetMode="External"/><Relationship Id="rId3" Type="http://schemas.openxmlformats.org/officeDocument/2006/relationships/hyperlink" Target="http://museumsinisrael.gov.il/"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5.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2">
    <tabColor theme="9" tint="-0.249977111117893"/>
    <pageSetUpPr fitToPage="1"/>
  </sheetPr>
  <dimension ref="A1:J35"/>
  <sheetViews>
    <sheetView showGridLines="0" rightToLeft="1" zoomScale="90" zoomScaleNormal="90" workbookViewId="0">
      <pane ySplit="2" topLeftCell="A42" activePane="bottomLeft" state="frozen"/>
      <selection pane="bottomLeft" activeCell="B4" sqref="B4"/>
    </sheetView>
  </sheetViews>
  <sheetFormatPr defaultRowHeight="14.25"/>
  <cols>
    <col min="1" max="1" width="13.625" customWidth="1"/>
    <col min="2" max="8" width="24" customWidth="1"/>
  </cols>
  <sheetData>
    <row r="1" spans="1:7" s="15" customFormat="1" ht="40.5" customHeight="1">
      <c r="A1" s="13"/>
      <c r="B1" s="12"/>
      <c r="C1" s="162" t="s">
        <v>343</v>
      </c>
      <c r="D1" s="162"/>
      <c r="E1" s="12"/>
      <c r="F1" s="24"/>
      <c r="G1" s="12"/>
    </row>
    <row r="2" spans="1:7" s="15" customFormat="1" ht="6" customHeight="1">
      <c r="A2" s="16"/>
      <c r="B2" s="16"/>
      <c r="C2" s="16"/>
      <c r="D2" s="16"/>
      <c r="E2" s="16"/>
      <c r="F2" s="16"/>
      <c r="G2" s="16"/>
    </row>
    <row r="3" spans="1:7" s="15" customFormat="1" ht="8.25" customHeight="1">
      <c r="B3" s="17"/>
      <c r="C3" s="17"/>
    </row>
    <row r="4" spans="1:7" s="15" customFormat="1" ht="21.75" customHeight="1">
      <c r="B4" s="17"/>
      <c r="C4" s="17"/>
    </row>
    <row r="5" spans="1:7" s="15" customFormat="1" ht="159.75" customHeight="1">
      <c r="B5" s="163" t="s">
        <v>350</v>
      </c>
      <c r="C5" s="164"/>
      <c r="D5" s="164"/>
      <c r="E5" s="164"/>
      <c r="F5" s="164"/>
    </row>
    <row r="6" spans="1:7" s="15" customFormat="1" ht="19.5" customHeight="1" thickBot="1">
      <c r="B6" s="106"/>
      <c r="C6" s="107"/>
      <c r="D6" s="107"/>
      <c r="E6" s="107"/>
      <c r="F6" s="107"/>
    </row>
    <row r="7" spans="1:7" ht="30.75" customHeight="1" thickBot="1">
      <c r="B7" s="173" t="s">
        <v>351</v>
      </c>
      <c r="C7" s="174"/>
      <c r="D7" s="174"/>
      <c r="E7" s="174"/>
      <c r="F7" s="175"/>
    </row>
    <row r="8" spans="1:7" s="15" customFormat="1"/>
    <row r="9" spans="1:7" s="15" customFormat="1" ht="7.5" customHeight="1">
      <c r="A9" s="36"/>
      <c r="B9" s="36"/>
      <c r="C9" s="36"/>
      <c r="D9" s="36"/>
      <c r="E9" s="36"/>
      <c r="F9" s="36"/>
      <c r="G9" s="36"/>
    </row>
    <row r="10" spans="1:7" s="35" customFormat="1" ht="20.25">
      <c r="B10" s="35" t="s">
        <v>316</v>
      </c>
    </row>
    <row r="11" spans="1:7" s="15" customFormat="1" ht="91.5" customHeight="1">
      <c r="B11" s="165" t="s">
        <v>336</v>
      </c>
      <c r="C11" s="166"/>
      <c r="D11" s="166"/>
      <c r="E11" s="166"/>
      <c r="F11" s="166"/>
    </row>
    <row r="12" spans="1:7" s="15" customFormat="1" ht="7.5" customHeight="1">
      <c r="A12" s="36"/>
      <c r="B12" s="36"/>
      <c r="C12" s="36"/>
      <c r="D12" s="36"/>
      <c r="E12" s="36"/>
      <c r="F12" s="36"/>
      <c r="G12" s="36"/>
    </row>
    <row r="13" spans="1:7" s="35" customFormat="1" ht="20.25">
      <c r="B13" s="35" t="s">
        <v>337</v>
      </c>
    </row>
    <row r="14" spans="1:7" s="15" customFormat="1" ht="157.5" customHeight="1">
      <c r="B14" s="165" t="s">
        <v>686</v>
      </c>
      <c r="C14" s="166"/>
      <c r="D14" s="166"/>
      <c r="E14" s="166"/>
      <c r="F14" s="166"/>
    </row>
    <row r="15" spans="1:7" s="15" customFormat="1" ht="7.5" customHeight="1">
      <c r="A15" s="36"/>
      <c r="B15" s="36"/>
      <c r="C15" s="36"/>
      <c r="D15" s="36"/>
      <c r="E15" s="36"/>
      <c r="F15" s="36"/>
      <c r="G15" s="36"/>
    </row>
    <row r="16" spans="1:7" s="35" customFormat="1" ht="20.25">
      <c r="B16" s="35" t="s">
        <v>344</v>
      </c>
    </row>
    <row r="17" spans="1:7" s="15" customFormat="1" ht="109.5" customHeight="1">
      <c r="B17" s="165" t="s">
        <v>687</v>
      </c>
      <c r="C17" s="166"/>
      <c r="D17" s="166"/>
      <c r="E17" s="166"/>
      <c r="F17" s="166"/>
    </row>
    <row r="18" spans="1:7" s="15" customFormat="1" ht="7.5" customHeight="1">
      <c r="A18" s="36"/>
      <c r="B18" s="36"/>
      <c r="C18" s="36"/>
      <c r="D18" s="36"/>
      <c r="E18" s="36"/>
      <c r="F18" s="36"/>
      <c r="G18" s="36"/>
    </row>
    <row r="19" spans="1:7" s="35" customFormat="1" ht="20.25">
      <c r="B19" s="35" t="s">
        <v>225</v>
      </c>
    </row>
    <row r="20" spans="1:7" s="15" customFormat="1" ht="227.25" customHeight="1">
      <c r="B20" s="170" t="s">
        <v>688</v>
      </c>
      <c r="C20" s="166"/>
      <c r="D20" s="166"/>
      <c r="E20" s="166"/>
      <c r="F20" s="166"/>
    </row>
    <row r="21" spans="1:7" s="15" customFormat="1" ht="7.5" customHeight="1">
      <c r="A21" s="36"/>
      <c r="B21" s="36"/>
      <c r="C21" s="36"/>
      <c r="D21" s="36"/>
      <c r="E21" s="36"/>
      <c r="F21" s="36"/>
      <c r="G21" s="36"/>
    </row>
    <row r="22" spans="1:7" s="35" customFormat="1" ht="20.25">
      <c r="B22" s="35" t="s">
        <v>338</v>
      </c>
    </row>
    <row r="23" spans="1:7" s="15" customFormat="1" ht="324.95" customHeight="1">
      <c r="B23" s="171" t="s">
        <v>347</v>
      </c>
      <c r="C23" s="172"/>
      <c r="D23" s="172"/>
      <c r="E23" s="172"/>
      <c r="F23" s="172"/>
    </row>
    <row r="24" spans="1:7" ht="66.75" customHeight="1">
      <c r="B24" s="167" t="s">
        <v>339</v>
      </c>
      <c r="C24" s="168"/>
      <c r="D24" s="168"/>
      <c r="E24" s="168"/>
      <c r="F24" s="168"/>
    </row>
    <row r="25" spans="1:7" ht="246" customHeight="1">
      <c r="B25" s="167" t="s">
        <v>340</v>
      </c>
      <c r="C25" s="168"/>
      <c r="D25" s="168"/>
      <c r="E25" s="168"/>
      <c r="F25" s="168"/>
    </row>
    <row r="26" spans="1:7" ht="218.25" customHeight="1">
      <c r="B26" s="167" t="s">
        <v>341</v>
      </c>
      <c r="C26" s="168"/>
      <c r="D26" s="168"/>
      <c r="E26" s="168"/>
      <c r="F26" s="168"/>
    </row>
    <row r="27" spans="1:7" ht="226.5" customHeight="1">
      <c r="B27" s="167" t="s">
        <v>342</v>
      </c>
      <c r="C27" s="168"/>
      <c r="D27" s="168"/>
      <c r="E27" s="168"/>
      <c r="F27" s="168"/>
    </row>
    <row r="28" spans="1:7" s="15" customFormat="1" ht="7.5" customHeight="1">
      <c r="A28" s="36"/>
      <c r="B28" s="36"/>
      <c r="C28" s="36"/>
      <c r="D28" s="36"/>
      <c r="E28" s="36"/>
      <c r="F28" s="36"/>
      <c r="G28" s="36"/>
    </row>
    <row r="29" spans="1:7" s="35" customFormat="1" ht="20.25">
      <c r="B29" s="35" t="s">
        <v>224</v>
      </c>
    </row>
    <row r="30" spans="1:7" s="15" customFormat="1" ht="175.5" customHeight="1">
      <c r="B30" s="167" t="s">
        <v>348</v>
      </c>
      <c r="C30" s="168"/>
      <c r="D30" s="168"/>
      <c r="E30" s="168"/>
      <c r="F30" s="168"/>
    </row>
    <row r="31" spans="1:7" s="15" customFormat="1" ht="7.5" customHeight="1">
      <c r="A31" s="36"/>
      <c r="B31" s="36"/>
      <c r="C31" s="36"/>
      <c r="D31" s="36"/>
      <c r="E31" s="36"/>
      <c r="F31" s="36"/>
      <c r="G31" s="36"/>
    </row>
    <row r="32" spans="1:7" s="35" customFormat="1" ht="20.25">
      <c r="B32" s="35" t="s">
        <v>289</v>
      </c>
    </row>
    <row r="33" spans="2:10" s="15" customFormat="1" ht="186" customHeight="1">
      <c r="B33" s="169" t="s">
        <v>349</v>
      </c>
      <c r="C33" s="168"/>
      <c r="D33" s="168"/>
      <c r="E33" s="168"/>
      <c r="F33" s="168"/>
    </row>
    <row r="34" spans="2:10" ht="38.25" customHeight="1">
      <c r="B34" s="161" t="s">
        <v>345</v>
      </c>
      <c r="C34" s="161"/>
      <c r="D34" s="161"/>
      <c r="E34" s="161"/>
      <c r="F34" s="161"/>
    </row>
    <row r="35" spans="2:10" ht="35.25" customHeight="1">
      <c r="B35" s="161"/>
      <c r="C35" s="161"/>
      <c r="D35" s="161"/>
      <c r="E35" s="161"/>
      <c r="F35" s="161"/>
      <c r="G35" s="99"/>
      <c r="H35" s="99"/>
      <c r="I35" s="99"/>
      <c r="J35" s="99"/>
    </row>
  </sheetData>
  <sheetProtection algorithmName="SHA-512" hashValue="MBm3yMMFNEoDQCC2XeEbEf6rtoSLqt2wMUIez7iny5pZAlCtUusEVyvrdredFa310DubzMehAnLGThG9NlLErw==" saltValue="26txEQeum3ol35j7DWkVOA==" spinCount="100000" sheet="1" objects="1" scenarios="1" formatCells="0" formatColumns="0" formatRows="0"/>
  <mergeCells count="15">
    <mergeCell ref="B34:F35"/>
    <mergeCell ref="C1:D1"/>
    <mergeCell ref="B5:F5"/>
    <mergeCell ref="B14:F14"/>
    <mergeCell ref="B11:F11"/>
    <mergeCell ref="B17:F17"/>
    <mergeCell ref="B26:F26"/>
    <mergeCell ref="B27:F27"/>
    <mergeCell ref="B30:F30"/>
    <mergeCell ref="B33:F33"/>
    <mergeCell ref="B20:F20"/>
    <mergeCell ref="B23:F23"/>
    <mergeCell ref="B24:F24"/>
    <mergeCell ref="B25:F25"/>
    <mergeCell ref="B7:F7"/>
  </mergeCells>
  <hyperlinks>
    <hyperlink ref="B7:F7" r:id="rId1" display="קישור להנחיית רשות התקשוב הממשלתי בנוגע הנגשת מאגרי מידע לציבור" xr:uid="{00000000-0004-0000-0000-000000000000}"/>
  </hyperlinks>
  <pageMargins left="0" right="0" top="0" bottom="0.15748031496062992" header="0.31496062992125984" footer="0.31496062992125984"/>
  <pageSetup paperSize="9" scale="59" fitToHeight="2"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3">
    <tabColor rgb="FF002060"/>
    <pageSetUpPr fitToPage="1"/>
  </sheetPr>
  <dimension ref="A1:H26"/>
  <sheetViews>
    <sheetView showGridLines="0" rightToLeft="1" topLeftCell="B1" zoomScale="90" zoomScaleNormal="90" zoomScaleSheetLayoutView="100" workbookViewId="0">
      <pane ySplit="2" topLeftCell="A3" activePane="bottomLeft" state="frozen"/>
      <selection activeCell="B1" sqref="B1"/>
      <selection pane="bottomLeft" activeCell="D6" sqref="D6"/>
    </sheetView>
  </sheetViews>
  <sheetFormatPr defaultColWidth="9" defaultRowHeight="14.25"/>
  <cols>
    <col min="1" max="1" width="9" style="15" hidden="1" customWidth="1"/>
    <col min="2" max="2" width="11.625" style="15" customWidth="1"/>
    <col min="3" max="3" width="11.625" style="15" hidden="1" customWidth="1"/>
    <col min="4" max="4" width="24.125" style="15" customWidth="1"/>
    <col min="5" max="5" width="23.375" style="15" customWidth="1"/>
    <col min="6" max="6" width="33.375" style="15" customWidth="1"/>
    <col min="7" max="7" width="30" style="15" customWidth="1"/>
    <col min="8" max="8" width="22.25" style="71" customWidth="1"/>
    <col min="9" max="9" width="18" style="15" customWidth="1"/>
    <col min="10" max="16384" width="9" style="15"/>
  </cols>
  <sheetData>
    <row r="1" spans="2:8" ht="40.5" customHeight="1">
      <c r="B1" s="13"/>
      <c r="C1" s="13"/>
      <c r="D1" s="12"/>
      <c r="E1" s="162" t="s">
        <v>204</v>
      </c>
      <c r="F1" s="162"/>
      <c r="G1" s="70"/>
      <c r="H1" s="12"/>
    </row>
    <row r="2" spans="2:8" ht="6" customHeight="1">
      <c r="B2" s="16"/>
      <c r="C2" s="16"/>
      <c r="D2" s="16"/>
      <c r="E2" s="16"/>
      <c r="F2" s="16"/>
      <c r="G2" s="56"/>
      <c r="H2" s="16"/>
    </row>
    <row r="3" spans="2:8" ht="15">
      <c r="D3" s="17"/>
      <c r="E3" s="17"/>
      <c r="G3" s="71"/>
      <c r="H3" s="15"/>
    </row>
    <row r="4" spans="2:8" ht="30.75" customHeight="1">
      <c r="D4" s="32" t="s">
        <v>204</v>
      </c>
      <c r="E4" s="18"/>
      <c r="F4" s="18"/>
      <c r="G4" s="18"/>
      <c r="H4" s="72"/>
    </row>
    <row r="5" spans="2:8" ht="27.75" customHeight="1">
      <c r="D5" s="28" t="s">
        <v>3</v>
      </c>
      <c r="E5" s="28" t="s">
        <v>9</v>
      </c>
      <c r="F5" s="28" t="s">
        <v>10</v>
      </c>
      <c r="G5" s="28" t="s">
        <v>4</v>
      </c>
      <c r="H5" s="72"/>
    </row>
    <row r="6" spans="2:8" ht="30" customHeight="1">
      <c r="D6" s="108" t="s">
        <v>486</v>
      </c>
      <c r="E6" s="37" t="str">
        <f>IF(המשרד="","",INDEX(טבלת_משרדים[שיוך משרדי],MATCH(המשרד,טבלת_משרדים[שם המשרד],0)))</f>
        <v>משרד התרבות והספורט</v>
      </c>
      <c r="F6" s="37" t="str">
        <f>IF(המשרד="","",INDEX(טבלת_משרדים[סוג יחידה],MATCH(המשרד,טבלת_משרדים[שם המשרד],0)))</f>
        <v>משרד</v>
      </c>
      <c r="G6" s="37" t="str">
        <f>IF(המשרד="","",INDEX(טבלת_משרדים[סימול],MATCH(המשרד,טבלת_משרדים[שם המשרד],0)))</f>
        <v>mcs</v>
      </c>
      <c r="H6" s="72"/>
    </row>
    <row r="7" spans="2:8" ht="12.75" customHeight="1">
      <c r="D7" s="33"/>
      <c r="E7" s="33"/>
      <c r="F7" s="33"/>
      <c r="G7" s="34"/>
      <c r="H7" s="72"/>
    </row>
    <row r="8" spans="2:8" ht="30.75" customHeight="1">
      <c r="D8" s="32" t="s">
        <v>316</v>
      </c>
      <c r="E8" s="18"/>
      <c r="F8" s="18"/>
      <c r="G8" s="18"/>
      <c r="H8" s="72"/>
    </row>
    <row r="9" spans="2:8" ht="29.25" customHeight="1">
      <c r="C9" s="29" t="s">
        <v>0</v>
      </c>
      <c r="D9" s="29" t="s">
        <v>315</v>
      </c>
      <c r="E9" s="29" t="s">
        <v>202</v>
      </c>
      <c r="F9" s="27" t="s">
        <v>203</v>
      </c>
      <c r="G9" s="27" t="s">
        <v>198</v>
      </c>
      <c r="H9" s="27" t="s">
        <v>721</v>
      </c>
    </row>
    <row r="10" spans="2:8" ht="29.25" customHeight="1">
      <c r="C10" s="102" t="str">
        <f>המשרד</f>
        <v>משרד התרבות והספורט</v>
      </c>
      <c r="D10" s="76" t="s">
        <v>313</v>
      </c>
      <c r="E10" s="39" t="s">
        <v>523</v>
      </c>
      <c r="F10" s="39" t="s">
        <v>524</v>
      </c>
      <c r="G10" s="40" t="s">
        <v>525</v>
      </c>
      <c r="H10" s="131"/>
    </row>
    <row r="11" spans="2:8" ht="29.25" customHeight="1">
      <c r="C11" s="102" t="str">
        <f>המשרד</f>
        <v>משרד התרבות והספורט</v>
      </c>
      <c r="D11" s="76" t="s">
        <v>314</v>
      </c>
      <c r="E11" s="39"/>
      <c r="F11" s="39"/>
      <c r="G11" s="40"/>
      <c r="H11" s="131"/>
    </row>
    <row r="12" spans="2:8" ht="29.25" customHeight="1">
      <c r="C12" s="102" t="str">
        <f>המשרד</f>
        <v>משרד התרבות והספורט</v>
      </c>
      <c r="D12" s="76" t="s">
        <v>312</v>
      </c>
      <c r="E12" s="39" t="s">
        <v>535</v>
      </c>
      <c r="F12" s="39" t="s">
        <v>536</v>
      </c>
      <c r="G12" s="40" t="s">
        <v>537</v>
      </c>
      <c r="H12" s="131"/>
    </row>
    <row r="13" spans="2:8" ht="29.25" customHeight="1">
      <c r="C13" s="102" t="str">
        <f>המשרד</f>
        <v>משרד התרבות והספורט</v>
      </c>
      <c r="D13" s="132"/>
      <c r="E13" s="39"/>
      <c r="F13" s="39"/>
      <c r="G13" s="40"/>
      <c r="H13" s="131"/>
    </row>
    <row r="14" spans="2:8" ht="12.75" customHeight="1"/>
    <row r="15" spans="2:8" ht="23.25">
      <c r="D15" s="32" t="s">
        <v>296</v>
      </c>
    </row>
    <row r="16" spans="2:8" ht="29.25" customHeight="1">
      <c r="C16" s="29" t="s">
        <v>0</v>
      </c>
      <c r="D16" s="29" t="s">
        <v>291</v>
      </c>
      <c r="E16" s="27" t="s">
        <v>297</v>
      </c>
      <c r="F16" s="27" t="s">
        <v>311</v>
      </c>
      <c r="G16" s="27" t="s">
        <v>298</v>
      </c>
      <c r="H16" s="72"/>
    </row>
    <row r="17" spans="3:8" s="18" customFormat="1" ht="30" customHeight="1">
      <c r="C17" s="102" t="str">
        <f t="shared" ref="C17:C26" si="0">IF(OR(D17&lt;&gt;"",E17&lt;&gt;"",F17&lt;&gt;""),המשרד,"")</f>
        <v>משרד התרבות והספורט</v>
      </c>
      <c r="D17" s="38" t="s">
        <v>304</v>
      </c>
      <c r="E17" s="38" t="s">
        <v>309</v>
      </c>
      <c r="F17" s="111" t="s">
        <v>534</v>
      </c>
      <c r="G17" s="111" t="s">
        <v>579</v>
      </c>
      <c r="H17" s="75"/>
    </row>
    <row r="18" spans="3:8" s="18" customFormat="1" ht="30" customHeight="1">
      <c r="C18" s="102" t="str">
        <f t="shared" si="0"/>
        <v/>
      </c>
      <c r="D18" s="38"/>
      <c r="E18" s="38"/>
      <c r="F18" s="111"/>
      <c r="G18" s="111"/>
      <c r="H18" s="75"/>
    </row>
    <row r="19" spans="3:8" s="18" customFormat="1" ht="30" customHeight="1">
      <c r="C19" s="102" t="str">
        <f t="shared" si="0"/>
        <v/>
      </c>
      <c r="D19" s="38"/>
      <c r="E19" s="38"/>
      <c r="F19" s="111"/>
      <c r="G19" s="111"/>
      <c r="H19" s="75"/>
    </row>
    <row r="20" spans="3:8" s="18" customFormat="1" ht="30" customHeight="1">
      <c r="C20" s="102" t="str">
        <f t="shared" si="0"/>
        <v/>
      </c>
      <c r="D20" s="38"/>
      <c r="E20" s="38"/>
      <c r="F20" s="111"/>
      <c r="G20" s="111"/>
      <c r="H20" s="75"/>
    </row>
    <row r="21" spans="3:8" s="18" customFormat="1" ht="30" customHeight="1">
      <c r="C21" s="102" t="str">
        <f t="shared" si="0"/>
        <v/>
      </c>
      <c r="D21" s="38"/>
      <c r="E21" s="38"/>
      <c r="F21" s="111"/>
      <c r="G21" s="111"/>
      <c r="H21" s="75"/>
    </row>
    <row r="22" spans="3:8" s="18" customFormat="1" ht="30" customHeight="1">
      <c r="C22" s="102" t="str">
        <f t="shared" si="0"/>
        <v/>
      </c>
      <c r="D22" s="38"/>
      <c r="E22" s="38"/>
      <c r="F22" s="111"/>
      <c r="G22" s="111"/>
      <c r="H22" s="75"/>
    </row>
    <row r="23" spans="3:8" s="18" customFormat="1" ht="30" customHeight="1">
      <c r="C23" s="102" t="str">
        <f t="shared" si="0"/>
        <v/>
      </c>
      <c r="D23" s="38"/>
      <c r="E23" s="38"/>
      <c r="F23" s="111"/>
      <c r="G23" s="111"/>
      <c r="H23" s="75"/>
    </row>
    <row r="24" spans="3:8" s="18" customFormat="1" ht="30" customHeight="1">
      <c r="C24" s="102" t="str">
        <f t="shared" si="0"/>
        <v/>
      </c>
      <c r="D24" s="38"/>
      <c r="E24" s="38"/>
      <c r="F24" s="111"/>
      <c r="G24" s="111"/>
      <c r="H24" s="75"/>
    </row>
    <row r="25" spans="3:8" s="18" customFormat="1" ht="30" customHeight="1">
      <c r="C25" s="102" t="str">
        <f t="shared" si="0"/>
        <v/>
      </c>
      <c r="D25" s="38"/>
      <c r="E25" s="38"/>
      <c r="F25" s="111"/>
      <c r="G25" s="111"/>
      <c r="H25" s="75"/>
    </row>
    <row r="26" spans="3:8" s="18" customFormat="1" ht="30" customHeight="1">
      <c r="C26" s="102" t="str">
        <f t="shared" si="0"/>
        <v/>
      </c>
      <c r="D26" s="38"/>
      <c r="E26" s="38"/>
      <c r="F26" s="111"/>
      <c r="G26" s="111"/>
      <c r="H26" s="75"/>
    </row>
  </sheetData>
  <sheetProtection algorithmName="SHA-512" hashValue="XOgZovafZrT59/yCMiDyvm8hrw5iVntK+yooI74OWi3pIDVsf8UJR1VT+Kjmvp5qJY4AJMic+BMqeddZKs81Vg==" saltValue="SQMQOAv+wmuPKARkV6D1tg==" spinCount="100000" sheet="1" objects="1" scenarios="1" formatCells="0" formatColumns="0" formatRows="0" autoFilter="0"/>
  <mergeCells count="1">
    <mergeCell ref="E1:F1"/>
  </mergeCells>
  <conditionalFormatting sqref="D6">
    <cfRule type="expression" dxfId="94" priority="19">
      <formula>AND(D6="")</formula>
    </cfRule>
  </conditionalFormatting>
  <conditionalFormatting sqref="D10">
    <cfRule type="expression" dxfId="93" priority="15">
      <formula>AND(D10="")</formula>
    </cfRule>
  </conditionalFormatting>
  <conditionalFormatting sqref="D12">
    <cfRule type="expression" dxfId="92" priority="11">
      <formula>AND(D12="")</formula>
    </cfRule>
  </conditionalFormatting>
  <conditionalFormatting sqref="D11">
    <cfRule type="expression" dxfId="91" priority="7">
      <formula>AND(D11="")</formula>
    </cfRule>
  </conditionalFormatting>
  <dataValidations count="3">
    <dataValidation type="list" allowBlank="1" showInputMessage="1" showErrorMessage="1" sqref="D6" xr:uid="{00000000-0002-0000-0100-000000000000}">
      <formula1>ארגון</formula1>
    </dataValidation>
    <dataValidation type="list" allowBlank="1" showInputMessage="1" showErrorMessage="1" sqref="D17:D26" xr:uid="{00000000-0002-0000-0100-000001000000}">
      <formula1>רבעון_שיתוף</formula1>
    </dataValidation>
    <dataValidation type="list" allowBlank="1" showInputMessage="1" sqref="E17:E26" xr:uid="{00000000-0002-0000-0100-000002000000}">
      <formula1>סוג_שיתוף</formula1>
    </dataValidation>
  </dataValidations>
  <printOptions horizontalCentered="1"/>
  <pageMargins left="0" right="0" top="0" bottom="0.74803149606299213" header="0.31496062992125984" footer="0.31496062992125984"/>
  <pageSetup paperSize="9" scale="68" pageOrder="overThenDown" orientation="portrait" r:id="rId1"/>
  <headerFooter>
    <oddFooter>&amp;C&amp;"Arial Unicode MS,רגיל"&amp;K002060עמוד &amp;P מתוך &amp;N עמודים</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1">
    <tabColor rgb="FF002060"/>
    <pageSetUpPr fitToPage="1"/>
  </sheetPr>
  <dimension ref="A1:K111"/>
  <sheetViews>
    <sheetView showGridLines="0" rightToLeft="1" topLeftCell="B1" zoomScale="90" zoomScaleNormal="90" zoomScaleSheetLayoutView="100" workbookViewId="0">
      <selection activeCell="C20" sqref="C20"/>
    </sheetView>
  </sheetViews>
  <sheetFormatPr defaultColWidth="9" defaultRowHeight="14.25"/>
  <cols>
    <col min="1" max="1" width="9" style="15" hidden="1" customWidth="1"/>
    <col min="2" max="2" width="8" style="15" customWidth="1"/>
    <col min="3" max="3" width="24.125" style="15" customWidth="1"/>
    <col min="4" max="4" width="23.375" style="15" customWidth="1"/>
    <col min="5" max="5" width="24.625" style="15" customWidth="1"/>
    <col min="6" max="6" width="15.375" style="15" customWidth="1"/>
    <col min="7" max="7" width="29.625" style="71" customWidth="1"/>
    <col min="8" max="8" width="18" style="71" customWidth="1"/>
    <col min="9" max="9" width="18" style="71" hidden="1" customWidth="1"/>
    <col min="10" max="11" width="9" style="15" hidden="1" customWidth="1"/>
    <col min="12" max="16384" width="9" style="15"/>
  </cols>
  <sheetData>
    <row r="1" spans="2:11" ht="40.5" customHeight="1">
      <c r="B1" s="13"/>
      <c r="C1" s="12"/>
      <c r="D1" s="162" t="s">
        <v>295</v>
      </c>
      <c r="E1" s="162"/>
      <c r="F1" s="12"/>
      <c r="G1" s="70"/>
      <c r="H1" s="55"/>
      <c r="I1" s="55"/>
    </row>
    <row r="2" spans="2:11" ht="6" customHeight="1">
      <c r="B2" s="16"/>
      <c r="C2" s="16"/>
      <c r="D2" s="16"/>
      <c r="E2" s="16"/>
      <c r="F2" s="16"/>
      <c r="G2" s="56"/>
      <c r="H2" s="56"/>
      <c r="I2" s="56"/>
    </row>
    <row r="3" spans="2:11" ht="15">
      <c r="C3" s="17"/>
      <c r="D3" s="17"/>
    </row>
    <row r="4" spans="2:11" ht="23.25">
      <c r="C4" s="32" t="s">
        <v>272</v>
      </c>
    </row>
    <row r="5" spans="2:11" ht="6.75" customHeight="1"/>
    <row r="6" spans="2:11" ht="15">
      <c r="C6" s="62" t="s">
        <v>273</v>
      </c>
      <c r="D6" s="63" t="s">
        <v>274</v>
      </c>
      <c r="E6" s="63" t="s">
        <v>275</v>
      </c>
      <c r="F6" s="63" t="s">
        <v>276</v>
      </c>
      <c r="G6" s="64" t="s">
        <v>290</v>
      </c>
      <c r="H6" s="64" t="s">
        <v>277</v>
      </c>
      <c r="I6" s="64" t="s">
        <v>0</v>
      </c>
      <c r="J6" s="63" t="s">
        <v>334</v>
      </c>
      <c r="K6" s="63" t="s">
        <v>335</v>
      </c>
    </row>
    <row r="7" spans="2:11">
      <c r="C7" s="61" t="s">
        <v>526</v>
      </c>
      <c r="D7" s="60" t="s">
        <v>527</v>
      </c>
      <c r="E7" s="60" t="s">
        <v>528</v>
      </c>
      <c r="F7" s="60" t="s">
        <v>529</v>
      </c>
      <c r="G7" s="73" t="s">
        <v>294</v>
      </c>
      <c r="H7" s="77">
        <f>IF(טבלה9[[#This Row],[שם היחידה]]="","",COUNTIFS('רשימת מאגרים'!$H:$H,טבלה9[[#This Row],[שם היחידה]],'רשימת מאגרים'!$E:$E,"&lt;&gt;"))</f>
        <v>2</v>
      </c>
      <c r="I7" s="100" t="str">
        <f>IF(טבלה9[[#This Row],[שם היחידה]]&lt;&gt;"",המשרד,"")</f>
        <v>משרד התרבות והספורט</v>
      </c>
      <c r="J7" s="101">
        <f>IF(טבלה9[[#This Row],[שם היחידה]]&lt;&gt;"",SUMPRODUCT((טבלה9[[#This Row],[שם היחידה]]&gt;=טבלה9[[#All],[שם היחידה]])+0)+1,"")</f>
        <v>100</v>
      </c>
      <c r="K7" s="101">
        <f ca="1">IF(N(טבלה9[[#This Row],[עזר מיון]]),RANK(טבלה9[[#This Row],[עזר מיון]],טבלה9[[#All],[עזר מיון]],1)+COUNTIF(טבלה9[[#This Row],[עזר מיון]]:OFFSET(טבלה9[[#This Row],[עזר מיון]],0,0),טבלה9[[#This Row],[עזר מיון]])-1,"")</f>
        <v>8</v>
      </c>
    </row>
    <row r="8" spans="2:11">
      <c r="C8" s="61" t="s">
        <v>530</v>
      </c>
      <c r="D8" s="60" t="s">
        <v>531</v>
      </c>
      <c r="E8" s="60" t="s">
        <v>532</v>
      </c>
      <c r="F8" s="60" t="s">
        <v>533</v>
      </c>
      <c r="G8" s="73" t="s">
        <v>294</v>
      </c>
      <c r="H8" s="77">
        <f>IF(טבלה9[[#This Row],[שם היחידה]]="","",COUNTIFS('רשימת מאגרים'!$H:$H,טבלה9[[#This Row],[שם היחידה]],'רשימת מאגרים'!$E:$E,"&lt;&gt;"))</f>
        <v>13</v>
      </c>
      <c r="I8" s="100" t="str">
        <f>IF(טבלה9[[#This Row],[שם היחידה]]&lt;&gt;"",המשרד,"")</f>
        <v>משרד התרבות והספורט</v>
      </c>
      <c r="J8" s="101">
        <f>IF(טבלה9[[#This Row],[שם היחידה]]&lt;&gt;"",SUMPRODUCT((טבלה9[[#This Row],[שם היחידה]]&gt;=טבלה9[[#All],[שם היחידה]])+0)+1,"")</f>
        <v>101</v>
      </c>
      <c r="K8" s="101">
        <f ca="1">IF(N(טבלה9[[#This Row],[עזר מיון]]),RANK(טבלה9[[#This Row],[עזר מיון]],טבלה9[[#All],[עזר מיון]],1)+COUNTIF(טבלה9[[#This Row],[עזר מיון]]:OFFSET(טבלה9[[#This Row],[עזר מיון]],0,0),טבלה9[[#This Row],[עזר מיון]])-1,"")</f>
        <v>9</v>
      </c>
    </row>
    <row r="9" spans="2:11">
      <c r="C9" s="61" t="s">
        <v>723</v>
      </c>
      <c r="D9" s="60"/>
      <c r="E9" s="60"/>
      <c r="F9" s="60"/>
      <c r="G9" s="73"/>
      <c r="H9" s="77">
        <f>IF(טבלה9[[#This Row],[שם היחידה]]="","",COUNTIFS('רשימת מאגרים'!$H:$H,טבלה9[[#This Row],[שם היחידה]],'רשימת מאגרים'!$E:$E,"&lt;&gt;"))</f>
        <v>4</v>
      </c>
      <c r="I9" s="100" t="str">
        <f>IF(טבלה9[[#This Row],[שם היחידה]]&lt;&gt;"",המשרד,"")</f>
        <v>משרד התרבות והספורט</v>
      </c>
      <c r="J9" s="101">
        <f>IF(טבלה9[[#This Row],[שם היחידה]]&lt;&gt;"",SUMPRODUCT((טבלה9[[#This Row],[שם היחידה]]&gt;=טבלה9[[#All],[שם היחידה]])+0)+1,"")</f>
        <v>96</v>
      </c>
      <c r="K9" s="101">
        <f ca="1">IF(N(טבלה9[[#This Row],[עזר מיון]]),RANK(טבלה9[[#This Row],[עזר מיון]],טבלה9[[#All],[עזר מיון]],1)+COUNTIF(טבלה9[[#This Row],[עזר מיון]]:OFFSET(טבלה9[[#This Row],[עזר מיון]],0,0),טבלה9[[#This Row],[עזר מיון]])-1,"")</f>
        <v>4</v>
      </c>
    </row>
    <row r="10" spans="2:11">
      <c r="C10" s="61" t="s">
        <v>724</v>
      </c>
      <c r="D10" s="60"/>
      <c r="E10" s="60"/>
      <c r="F10" s="60"/>
      <c r="G10" s="73"/>
      <c r="H10" s="77">
        <f>IF(טבלה9[[#This Row],[שם היחידה]]="","",COUNTIFS('רשימת מאגרים'!$H:$H,טבלה9[[#This Row],[שם היחידה]],'רשימת מאגרים'!$E:$E,"&lt;&gt;"))</f>
        <v>8</v>
      </c>
      <c r="I10" s="100" t="str">
        <f>IF(טבלה9[[#This Row],[שם היחידה]]&lt;&gt;"",המשרד,"")</f>
        <v>משרד התרבות והספורט</v>
      </c>
      <c r="J10" s="101">
        <f>IF(טבלה9[[#This Row],[שם היחידה]]&lt;&gt;"",SUMPRODUCT((טבלה9[[#This Row],[שם היחידה]]&gt;=טבלה9[[#All],[שם היחידה]])+0)+1,"")</f>
        <v>95</v>
      </c>
      <c r="K10" s="101">
        <f ca="1">IF(N(טבלה9[[#This Row],[עזר מיון]]),RANK(טבלה9[[#This Row],[עזר מיון]],טבלה9[[#All],[עזר מיון]],1)+COUNTIF(טבלה9[[#This Row],[עזר מיון]]:OFFSET(טבלה9[[#This Row],[עזר מיון]],0,0),טבלה9[[#This Row],[עזר מיון]])-1,"")</f>
        <v>3</v>
      </c>
    </row>
    <row r="11" spans="2:11">
      <c r="C11" s="61" t="s">
        <v>725</v>
      </c>
      <c r="D11" s="60"/>
      <c r="E11" s="60"/>
      <c r="F11" s="60"/>
      <c r="G11" s="73"/>
      <c r="H11" s="77">
        <f>IF(טבלה9[[#This Row],[שם היחידה]]="","",COUNTIFS('רשימת מאגרים'!$H:$H,טבלה9[[#This Row],[שם היחידה]],'רשימת מאגרים'!$E:$E,"&lt;&gt;"))</f>
        <v>15</v>
      </c>
      <c r="I11" s="100" t="str">
        <f>IF(טבלה9[[#This Row],[שם היחידה]]&lt;&gt;"",המשרד,"")</f>
        <v>משרד התרבות והספורט</v>
      </c>
      <c r="J11" s="101">
        <f>IF(טבלה9[[#This Row],[שם היחידה]]&lt;&gt;"",SUMPRODUCT((טבלה9[[#This Row],[שם היחידה]]&gt;=טבלה9[[#All],[שם היחידה]])+0)+1,"")</f>
        <v>93</v>
      </c>
      <c r="K11" s="101">
        <f ca="1">IF(N(טבלה9[[#This Row],[עזר מיון]]),RANK(טבלה9[[#This Row],[עזר מיון]],טבלה9[[#All],[עזר מיון]],1)+COUNTIF(טבלה9[[#This Row],[עזר מיון]]:OFFSET(טבלה9[[#This Row],[עזר מיון]],0,0),טבלה9[[#This Row],[עזר מיון]])-1,"")</f>
        <v>1</v>
      </c>
    </row>
    <row r="12" spans="2:11">
      <c r="C12" s="61" t="s">
        <v>726</v>
      </c>
      <c r="D12" s="60"/>
      <c r="E12" s="60"/>
      <c r="F12" s="60"/>
      <c r="G12" s="73"/>
      <c r="H12" s="77">
        <f>IF(טבלה9[[#This Row],[שם היחידה]]="","",COUNTIFS('רשימת מאגרים'!$H:$H,טבלה9[[#This Row],[שם היחידה]],'רשימת מאגרים'!$E:$E,"&lt;&gt;"))</f>
        <v>10</v>
      </c>
      <c r="I12" s="100" t="str">
        <f>IF(טבלה9[[#This Row],[שם היחידה]]&lt;&gt;"",המשרד,"")</f>
        <v>משרד התרבות והספורט</v>
      </c>
      <c r="J12" s="101">
        <f>IF(טבלה9[[#This Row],[שם היחידה]]&lt;&gt;"",SUMPRODUCT((טבלה9[[#This Row],[שם היחידה]]&gt;=טבלה9[[#All],[שם היחידה]])+0)+1,"")</f>
        <v>102</v>
      </c>
      <c r="K12" s="101">
        <f ca="1">IF(N(טבלה9[[#This Row],[עזר מיון]]),RANK(טבלה9[[#This Row],[עזר מיון]],טבלה9[[#All],[עזר מיון]],1)+COUNTIF(טבלה9[[#This Row],[עזר מיון]]:OFFSET(טבלה9[[#This Row],[עזר מיון]],0,0),טבלה9[[#This Row],[עזר מיון]])-1,"")</f>
        <v>10</v>
      </c>
    </row>
    <row r="13" spans="2:11">
      <c r="C13" s="61" t="s">
        <v>727</v>
      </c>
      <c r="D13" s="60"/>
      <c r="E13" s="60"/>
      <c r="F13" s="60"/>
      <c r="G13" s="73"/>
      <c r="H13" s="77">
        <f>IF(טבלה9[[#This Row],[שם היחידה]]="","",COUNTIFS('רשימת מאגרים'!$H:$H,טבלה9[[#This Row],[שם היחידה]],'רשימת מאגרים'!$E:$E,"&lt;&gt;"))</f>
        <v>1</v>
      </c>
      <c r="I13" s="100" t="str">
        <f>IF(טבלה9[[#This Row],[שם היחידה]]&lt;&gt;"",המשרד,"")</f>
        <v>משרד התרבות והספורט</v>
      </c>
      <c r="J13" s="101">
        <f>IF(טבלה9[[#This Row],[שם היחידה]]&lt;&gt;"",SUMPRODUCT((טבלה9[[#This Row],[שם היחידה]]&gt;=טבלה9[[#All],[שם היחידה]])+0)+1,"")</f>
        <v>103</v>
      </c>
      <c r="K13" s="101">
        <f ca="1">IF(N(טבלה9[[#This Row],[עזר מיון]]),RANK(טבלה9[[#This Row],[עזר מיון]],טבלה9[[#All],[עזר מיון]],1)+COUNTIF(טבלה9[[#This Row],[עזר מיון]]:OFFSET(טבלה9[[#This Row],[עזר מיון]],0,0),טבלה9[[#This Row],[עזר מיון]])-1,"")</f>
        <v>11</v>
      </c>
    </row>
    <row r="14" spans="2:11">
      <c r="C14" s="61" t="s">
        <v>728</v>
      </c>
      <c r="D14" s="60"/>
      <c r="E14" s="60"/>
      <c r="F14" s="60"/>
      <c r="G14" s="73"/>
      <c r="H14" s="77">
        <f>IF(טבלה9[[#This Row],[שם היחידה]]="","",COUNTIFS('רשימת מאגרים'!$H:$H,טבלה9[[#This Row],[שם היחידה]],'רשימת מאגרים'!$E:$E,"&lt;&gt;"))</f>
        <v>6</v>
      </c>
      <c r="I14" s="100" t="str">
        <f>IF(טבלה9[[#This Row],[שם היחידה]]&lt;&gt;"",המשרד,"")</f>
        <v>משרד התרבות והספורט</v>
      </c>
      <c r="J14" s="101">
        <f>IF(טבלה9[[#This Row],[שם היחידה]]&lt;&gt;"",SUMPRODUCT((טבלה9[[#This Row],[שם היחידה]]&gt;=טבלה9[[#All],[שם היחידה]])+0)+1,"")</f>
        <v>98</v>
      </c>
      <c r="K14" s="101">
        <f ca="1">IF(N(טבלה9[[#This Row],[עזר מיון]]),RANK(טבלה9[[#This Row],[עזר מיון]],טבלה9[[#All],[עזר מיון]],1)+COUNTIF(טבלה9[[#This Row],[עזר מיון]]:OFFSET(טבלה9[[#This Row],[עזר מיון]],0,0),טבלה9[[#This Row],[עזר מיון]])-1,"")</f>
        <v>6</v>
      </c>
    </row>
    <row r="15" spans="2:11">
      <c r="C15" s="61" t="s">
        <v>729</v>
      </c>
      <c r="D15" s="60"/>
      <c r="E15" s="60"/>
      <c r="F15" s="60"/>
      <c r="G15" s="73"/>
      <c r="H15" s="77">
        <f>IF(טבלה9[[#This Row],[שם היחידה]]="","",COUNTIFS('רשימת מאגרים'!$H:$H,טבלה9[[#This Row],[שם היחידה]],'רשימת מאגרים'!$E:$E,"&lt;&gt;"))</f>
        <v>2</v>
      </c>
      <c r="I15" s="100" t="str">
        <f>IF(טבלה9[[#This Row],[שם היחידה]]&lt;&gt;"",המשרד,"")</f>
        <v>משרד התרבות והספורט</v>
      </c>
      <c r="J15" s="101">
        <f>IF(טבלה9[[#This Row],[שם היחידה]]&lt;&gt;"",SUMPRODUCT((טבלה9[[#This Row],[שם היחידה]]&gt;=טבלה9[[#All],[שם היחידה]])+0)+1,"")</f>
        <v>105</v>
      </c>
      <c r="K15" s="101">
        <f ca="1">IF(N(טבלה9[[#This Row],[עזר מיון]]),RANK(טבלה9[[#This Row],[עזר מיון]],טבלה9[[#All],[עזר מיון]],1)+COUNTIF(טבלה9[[#This Row],[עזר מיון]]:OFFSET(טבלה9[[#This Row],[עזר מיון]],0,0),טבלה9[[#This Row],[עזר מיון]])-1,"")</f>
        <v>12</v>
      </c>
    </row>
    <row r="16" spans="2:11">
      <c r="C16" s="61" t="s">
        <v>730</v>
      </c>
      <c r="D16" s="60"/>
      <c r="E16" s="60"/>
      <c r="F16" s="60"/>
      <c r="G16" s="73"/>
      <c r="H16" s="77">
        <f>IF(טבלה9[[#This Row],[שם היחידה]]="","",COUNTIFS('רשימת מאגרים'!$H:$H,טבלה9[[#This Row],[שם היחידה]],'רשימת מאגרים'!$E:$E,"&lt;&gt;"))</f>
        <v>1</v>
      </c>
      <c r="I16" s="100" t="str">
        <f>IF(טבלה9[[#This Row],[שם היחידה]]&lt;&gt;"",המשרד,"")</f>
        <v>משרד התרבות והספורט</v>
      </c>
      <c r="J16" s="101">
        <f>IF(טבלה9[[#This Row],[שם היחידה]]&lt;&gt;"",SUMPRODUCT((טבלה9[[#This Row],[שם היחידה]]&gt;=טבלה9[[#All],[שם היחידה]])+0)+1,"")</f>
        <v>94</v>
      </c>
      <c r="K16" s="101">
        <f ca="1">IF(N(טבלה9[[#This Row],[עזר מיון]]),RANK(טבלה9[[#This Row],[עזר מיון]],טבלה9[[#All],[עזר מיון]],1)+COUNTIF(טבלה9[[#This Row],[עזר מיון]]:OFFSET(טבלה9[[#This Row],[עזר מיון]],0,0),טבלה9[[#This Row],[עזר מיון]])-1,"")</f>
        <v>2</v>
      </c>
    </row>
    <row r="17" spans="3:11">
      <c r="C17" s="61" t="s">
        <v>731</v>
      </c>
      <c r="D17" s="60"/>
      <c r="E17" s="60"/>
      <c r="F17" s="60"/>
      <c r="G17" s="73"/>
      <c r="H17" s="77">
        <f>IF(טבלה9[[#This Row],[שם היחידה]]="","",COUNTIFS('רשימת מאגרים'!$H:$H,טבלה9[[#This Row],[שם היחידה]],'רשימת מאגרים'!$E:$E,"&lt;&gt;"))</f>
        <v>0</v>
      </c>
      <c r="I17" s="100" t="str">
        <f>IF(טבלה9[[#This Row],[שם היחידה]]&lt;&gt;"",המשרד,"")</f>
        <v>משרד התרבות והספורט</v>
      </c>
      <c r="J17" s="101">
        <f>IF(טבלה9[[#This Row],[שם היחידה]]&lt;&gt;"",SUMPRODUCT((טבלה9[[#This Row],[שם היחידה]]&gt;=טבלה9[[#All],[שם היחידה]])+0)+1,"")</f>
        <v>97</v>
      </c>
      <c r="K17" s="101">
        <f ca="1">IF(N(טבלה9[[#This Row],[עזר מיון]]),RANK(טבלה9[[#This Row],[עזר מיון]],טבלה9[[#All],[עזר מיון]],1)+COUNTIF(טבלה9[[#This Row],[עזר מיון]]:OFFSET(טבלה9[[#This Row],[עזר מיון]],0,0),טבלה9[[#This Row],[עזר מיון]])-1,"")</f>
        <v>5</v>
      </c>
    </row>
    <row r="18" spans="3:11">
      <c r="C18" s="61" t="s">
        <v>732</v>
      </c>
      <c r="D18" s="60"/>
      <c r="E18" s="60"/>
      <c r="F18" s="60"/>
      <c r="G18" s="73"/>
      <c r="H18" s="77">
        <f>IF(טבלה9[[#This Row],[שם היחידה]]="","",COUNTIFS('רשימת מאגרים'!$H:$H,טבלה9[[#This Row],[שם היחידה]],'רשימת מאגרים'!$E:$E,"&lt;&gt;"))</f>
        <v>2</v>
      </c>
      <c r="I18" s="100" t="str">
        <f>IF(טבלה9[[#This Row],[שם היחידה]]&lt;&gt;"",המשרד,"")</f>
        <v>משרד התרבות והספורט</v>
      </c>
      <c r="J18" s="101">
        <f>IF(טבלה9[[#This Row],[שם היחידה]]&lt;&gt;"",SUMPRODUCT((טבלה9[[#This Row],[שם היחידה]]&gt;=טבלה9[[#All],[שם היחידה]])+0)+1,"")</f>
        <v>99</v>
      </c>
      <c r="K18" s="101">
        <f ca="1">IF(N(טבלה9[[#This Row],[עזר מיון]]),RANK(טבלה9[[#This Row],[עזר מיון]],טבלה9[[#All],[עזר מיון]],1)+COUNTIF(טבלה9[[#This Row],[עזר מיון]]:OFFSET(טבלה9[[#This Row],[עזר מיון]],0,0),טבלה9[[#This Row],[עזר מיון]])-1,"")</f>
        <v>7</v>
      </c>
    </row>
    <row r="19" spans="3:11">
      <c r="C19" s="61" t="s">
        <v>729</v>
      </c>
      <c r="D19" s="60"/>
      <c r="E19" s="60"/>
      <c r="F19" s="60"/>
      <c r="G19" s="73"/>
      <c r="H19" s="77">
        <f>IF(טבלה9[[#This Row],[שם היחידה]]="","",COUNTIFS('רשימת מאגרים'!$H:$H,טבלה9[[#This Row],[שם היחידה]],'רשימת מאגרים'!$E:$E,"&lt;&gt;"))</f>
        <v>2</v>
      </c>
      <c r="I19" s="100" t="str">
        <f>IF(טבלה9[[#This Row],[שם היחידה]]&lt;&gt;"",המשרד,"")</f>
        <v>משרד התרבות והספורט</v>
      </c>
      <c r="J19" s="101">
        <f>IF(טבלה9[[#This Row],[שם היחידה]]&lt;&gt;"",SUMPRODUCT((טבלה9[[#This Row],[שם היחידה]]&gt;=טבלה9[[#All],[שם היחידה]])+0)+1,"")</f>
        <v>105</v>
      </c>
      <c r="K19" s="101">
        <f ca="1">IF(N(טבלה9[[#This Row],[עזר מיון]]),RANK(טבלה9[[#This Row],[עזר מיון]],טבלה9[[#All],[עזר מיון]],1)+COUNTIF(טבלה9[[#This Row],[עזר מיון]]:OFFSET(טבלה9[[#This Row],[עזר מיון]],0,0),טבלה9[[#This Row],[עזר מיון]])-1,"")</f>
        <v>12</v>
      </c>
    </row>
    <row r="20" spans="3:11">
      <c r="C20" s="61" t="s">
        <v>734</v>
      </c>
      <c r="D20" s="60"/>
      <c r="E20" s="60"/>
      <c r="F20" s="60"/>
      <c r="G20" s="73"/>
      <c r="H20" s="77">
        <f>IF(טבלה9[[#This Row],[שם היחידה]]="","",COUNTIFS('רשימת מאגרים'!$H:$H,טבלה9[[#This Row],[שם היחידה]],'רשימת מאגרים'!$E:$E,"&lt;&gt;"))</f>
        <v>0</v>
      </c>
      <c r="I20" s="100" t="str">
        <f>IF(טבלה9[[#This Row],[שם היחידה]]&lt;&gt;"",המשרד,"")</f>
        <v>משרד התרבות והספורט</v>
      </c>
      <c r="J20" s="101">
        <f>IF(טבלה9[[#This Row],[שם היחידה]]&lt;&gt;"",SUMPRODUCT((טבלה9[[#This Row],[שם היחידה]]&gt;=טבלה9[[#All],[שם היחידה]])+0)+1,"")</f>
        <v>106</v>
      </c>
      <c r="K20" s="101">
        <f ca="1">IF(N(טבלה9[[#This Row],[עזר מיון]]),RANK(טבלה9[[#This Row],[עזר מיון]],טבלה9[[#All],[עזר מיון]],1)+COUNTIF(טבלה9[[#This Row],[עזר מיון]]:OFFSET(טבלה9[[#This Row],[עזר מיון]],0,0),טבלה9[[#This Row],[עזר מיון]])-1,"")</f>
        <v>14</v>
      </c>
    </row>
    <row r="21" spans="3:11">
      <c r="C21" s="61"/>
      <c r="D21" s="60"/>
      <c r="E21" s="60"/>
      <c r="F21" s="60"/>
      <c r="G21" s="73"/>
      <c r="H21" s="77" t="str">
        <f>IF(טבלה9[[#This Row],[שם היחידה]]="","",COUNTIFS('רשימת מאגרים'!$H:$H,טבלה9[[#This Row],[שם היחידה]],'רשימת מאגרים'!$E:$E,"&lt;&gt;"))</f>
        <v/>
      </c>
      <c r="I21" s="100" t="str">
        <f>IF(טבלה9[[#This Row],[שם היחידה]]&lt;&gt;"",המשרד,"")</f>
        <v/>
      </c>
      <c r="J21" s="101" t="str">
        <f>IF(טבלה9[[#This Row],[שם היחידה]]&lt;&gt;"",SUMPRODUCT((טבלה9[[#This Row],[שם היחידה]]&gt;=טבלה9[[#All],[שם היחידה]])+0)+1,"")</f>
        <v/>
      </c>
      <c r="K21" s="101" t="str">
        <f ca="1">IF(N(טבלה9[[#This Row],[עזר מיון]]),RANK(טבלה9[[#This Row],[עזר מיון]],טבלה9[[#All],[עזר מיון]],1)+COUNTIF(טבלה9[[#This Row],[עזר מיון]]:OFFSET(טבלה9[[#This Row],[עזר מיון]],0,0),טבלה9[[#This Row],[עזר מיון]])-1,"")</f>
        <v/>
      </c>
    </row>
    <row r="22" spans="3:11">
      <c r="C22" s="61"/>
      <c r="D22" s="60"/>
      <c r="E22" s="60"/>
      <c r="F22" s="60"/>
      <c r="G22" s="73"/>
      <c r="H22" s="77" t="str">
        <f>IF(טבלה9[[#This Row],[שם היחידה]]="","",COUNTIFS('רשימת מאגרים'!$H:$H,טבלה9[[#This Row],[שם היחידה]],'רשימת מאגרים'!$E:$E,"&lt;&gt;"))</f>
        <v/>
      </c>
      <c r="I22" s="100" t="str">
        <f>IF(טבלה9[[#This Row],[שם היחידה]]&lt;&gt;"",המשרד,"")</f>
        <v/>
      </c>
      <c r="J22" s="101" t="str">
        <f>IF(טבלה9[[#This Row],[שם היחידה]]&lt;&gt;"",SUMPRODUCT((טבלה9[[#This Row],[שם היחידה]]&gt;=טבלה9[[#All],[שם היחידה]])+0)+1,"")</f>
        <v/>
      </c>
      <c r="K22" s="101" t="str">
        <f ca="1">IF(N(טבלה9[[#This Row],[עזר מיון]]),RANK(טבלה9[[#This Row],[עזר מיון]],טבלה9[[#All],[עזר מיון]],1)+COUNTIF(טבלה9[[#This Row],[עזר מיון]]:OFFSET(טבלה9[[#This Row],[עזר מיון]],0,0),טבלה9[[#This Row],[עזר מיון]])-1,"")</f>
        <v/>
      </c>
    </row>
    <row r="23" spans="3:11">
      <c r="C23" s="61"/>
      <c r="D23" s="60"/>
      <c r="E23" s="60"/>
      <c r="F23" s="60"/>
      <c r="G23" s="73"/>
      <c r="H23" s="77" t="str">
        <f>IF(טבלה9[[#This Row],[שם היחידה]]="","",COUNTIFS('רשימת מאגרים'!$H:$H,טבלה9[[#This Row],[שם היחידה]],'רשימת מאגרים'!$E:$E,"&lt;&gt;"))</f>
        <v/>
      </c>
      <c r="I23" s="100" t="str">
        <f>IF(טבלה9[[#This Row],[שם היחידה]]&lt;&gt;"",המשרד,"")</f>
        <v/>
      </c>
      <c r="J23" s="101" t="str">
        <f>IF(טבלה9[[#This Row],[שם היחידה]]&lt;&gt;"",SUMPRODUCT((טבלה9[[#This Row],[שם היחידה]]&gt;=טבלה9[[#All],[שם היחידה]])+0)+1,"")</f>
        <v/>
      </c>
      <c r="K23" s="101" t="str">
        <f ca="1">IF(N(טבלה9[[#This Row],[עזר מיון]]),RANK(טבלה9[[#This Row],[עזר מיון]],טבלה9[[#All],[עזר מיון]],1)+COUNTIF(טבלה9[[#This Row],[עזר מיון]]:OFFSET(טבלה9[[#This Row],[עזר מיון]],0,0),טבלה9[[#This Row],[עזר מיון]])-1,"")</f>
        <v/>
      </c>
    </row>
    <row r="24" spans="3:11">
      <c r="C24" s="61"/>
      <c r="D24" s="60"/>
      <c r="E24" s="60"/>
      <c r="F24" s="60"/>
      <c r="G24" s="73"/>
      <c r="H24" s="77" t="str">
        <f>IF(טבלה9[[#This Row],[שם היחידה]]="","",COUNTIFS('רשימת מאגרים'!$H:$H,טבלה9[[#This Row],[שם היחידה]],'רשימת מאגרים'!$E:$E,"&lt;&gt;"))</f>
        <v/>
      </c>
      <c r="I24" s="100" t="str">
        <f>IF(טבלה9[[#This Row],[שם היחידה]]&lt;&gt;"",המשרד,"")</f>
        <v/>
      </c>
      <c r="J24" s="101" t="str">
        <f>IF(טבלה9[[#This Row],[שם היחידה]]&lt;&gt;"",SUMPRODUCT((טבלה9[[#This Row],[שם היחידה]]&gt;=טבלה9[[#All],[שם היחידה]])+0)+1,"")</f>
        <v/>
      </c>
      <c r="K24" s="101" t="str">
        <f ca="1">IF(N(טבלה9[[#This Row],[עזר מיון]]),RANK(טבלה9[[#This Row],[עזר מיון]],טבלה9[[#All],[עזר מיון]],1)+COUNTIF(טבלה9[[#This Row],[עזר מיון]]:OFFSET(טבלה9[[#This Row],[עזר מיון]],0,0),טבלה9[[#This Row],[עזר מיון]])-1,"")</f>
        <v/>
      </c>
    </row>
    <row r="25" spans="3:11">
      <c r="C25" s="61"/>
      <c r="D25" s="60"/>
      <c r="E25" s="60"/>
      <c r="F25" s="60"/>
      <c r="G25" s="73"/>
      <c r="H25" s="77" t="str">
        <f>IF(טבלה9[[#This Row],[שם היחידה]]="","",COUNTIFS('רשימת מאגרים'!$H:$H,טבלה9[[#This Row],[שם היחידה]],'רשימת מאגרים'!$E:$E,"&lt;&gt;"))</f>
        <v/>
      </c>
      <c r="I25" s="100" t="str">
        <f>IF(טבלה9[[#This Row],[שם היחידה]]&lt;&gt;"",המשרד,"")</f>
        <v/>
      </c>
      <c r="J25" s="101" t="str">
        <f>IF(טבלה9[[#This Row],[שם היחידה]]&lt;&gt;"",SUMPRODUCT((טבלה9[[#This Row],[שם היחידה]]&gt;=טבלה9[[#All],[שם היחידה]])+0)+1,"")</f>
        <v/>
      </c>
      <c r="K25" s="101" t="str">
        <f ca="1">IF(N(טבלה9[[#This Row],[עזר מיון]]),RANK(טבלה9[[#This Row],[עזר מיון]],טבלה9[[#All],[עזר מיון]],1)+COUNTIF(טבלה9[[#This Row],[עזר מיון]]:OFFSET(טבלה9[[#This Row],[עזר מיון]],0,0),טבלה9[[#This Row],[עזר מיון]])-1,"")</f>
        <v/>
      </c>
    </row>
    <row r="26" spans="3:11">
      <c r="C26" s="61"/>
      <c r="D26" s="60"/>
      <c r="E26" s="60"/>
      <c r="F26" s="60"/>
      <c r="G26" s="73"/>
      <c r="H26" s="77" t="str">
        <f>IF(טבלה9[[#This Row],[שם היחידה]]="","",COUNTIFS('רשימת מאגרים'!$H:$H,טבלה9[[#This Row],[שם היחידה]],'רשימת מאגרים'!$E:$E,"&lt;&gt;"))</f>
        <v/>
      </c>
      <c r="I26" s="100" t="str">
        <f>IF(טבלה9[[#This Row],[שם היחידה]]&lt;&gt;"",המשרד,"")</f>
        <v/>
      </c>
      <c r="J26" s="101" t="str">
        <f>IF(טבלה9[[#This Row],[שם היחידה]]&lt;&gt;"",SUMPRODUCT((טבלה9[[#This Row],[שם היחידה]]&gt;=טבלה9[[#All],[שם היחידה]])+0)+1,"")</f>
        <v/>
      </c>
      <c r="K26" s="101" t="str">
        <f ca="1">IF(N(טבלה9[[#This Row],[עזר מיון]]),RANK(טבלה9[[#This Row],[עזר מיון]],טבלה9[[#All],[עזר מיון]],1)+COUNTIF(טבלה9[[#This Row],[עזר מיון]]:OFFSET(טבלה9[[#This Row],[עזר מיון]],0,0),טבלה9[[#This Row],[עזר מיון]])-1,"")</f>
        <v/>
      </c>
    </row>
    <row r="27" spans="3:11">
      <c r="C27" s="61"/>
      <c r="D27" s="60"/>
      <c r="E27" s="60"/>
      <c r="F27" s="60"/>
      <c r="G27" s="73"/>
      <c r="H27" s="77" t="str">
        <f>IF(טבלה9[[#This Row],[שם היחידה]]="","",COUNTIFS('רשימת מאגרים'!$H:$H,טבלה9[[#This Row],[שם היחידה]],'רשימת מאגרים'!$E:$E,"&lt;&gt;"))</f>
        <v/>
      </c>
      <c r="I27" s="100" t="str">
        <f>IF(טבלה9[[#This Row],[שם היחידה]]&lt;&gt;"",המשרד,"")</f>
        <v/>
      </c>
      <c r="J27" s="101" t="str">
        <f>IF(טבלה9[[#This Row],[שם היחידה]]&lt;&gt;"",SUMPRODUCT((טבלה9[[#This Row],[שם היחידה]]&gt;=טבלה9[[#All],[שם היחידה]])+0)+1,"")</f>
        <v/>
      </c>
      <c r="K27" s="101" t="str">
        <f ca="1">IF(N(טבלה9[[#This Row],[עזר מיון]]),RANK(טבלה9[[#This Row],[עזר מיון]],טבלה9[[#All],[עזר מיון]],1)+COUNTIF(טבלה9[[#This Row],[עזר מיון]]:OFFSET(טבלה9[[#This Row],[עזר מיון]],0,0),טבלה9[[#This Row],[עזר מיון]])-1,"")</f>
        <v/>
      </c>
    </row>
    <row r="28" spans="3:11">
      <c r="C28" s="61"/>
      <c r="D28" s="60"/>
      <c r="E28" s="60"/>
      <c r="F28" s="60"/>
      <c r="G28" s="73"/>
      <c r="H28" s="77" t="str">
        <f>IF(טבלה9[[#This Row],[שם היחידה]]="","",COUNTIFS('רשימת מאגרים'!$H:$H,טבלה9[[#This Row],[שם היחידה]],'רשימת מאגרים'!$E:$E,"&lt;&gt;"))</f>
        <v/>
      </c>
      <c r="I28" s="100" t="str">
        <f>IF(טבלה9[[#This Row],[שם היחידה]]&lt;&gt;"",המשרד,"")</f>
        <v/>
      </c>
      <c r="J28" s="101" t="str">
        <f>IF(טבלה9[[#This Row],[שם היחידה]]&lt;&gt;"",SUMPRODUCT((טבלה9[[#This Row],[שם היחידה]]&gt;=טבלה9[[#All],[שם היחידה]])+0)+1,"")</f>
        <v/>
      </c>
      <c r="K28" s="101" t="str">
        <f ca="1">IF(N(טבלה9[[#This Row],[עזר מיון]]),RANK(טבלה9[[#This Row],[עזר מיון]],טבלה9[[#All],[עזר מיון]],1)+COUNTIF(טבלה9[[#This Row],[עזר מיון]]:OFFSET(טבלה9[[#This Row],[עזר מיון]],0,0),טבלה9[[#This Row],[עזר מיון]])-1,"")</f>
        <v/>
      </c>
    </row>
    <row r="29" spans="3:11">
      <c r="C29" s="61"/>
      <c r="D29" s="60"/>
      <c r="E29" s="60"/>
      <c r="F29" s="60"/>
      <c r="G29" s="73"/>
      <c r="H29" s="77" t="str">
        <f>IF(טבלה9[[#This Row],[שם היחידה]]="","",COUNTIFS('רשימת מאגרים'!$H:$H,טבלה9[[#This Row],[שם היחידה]],'רשימת מאגרים'!$E:$E,"&lt;&gt;"))</f>
        <v/>
      </c>
      <c r="I29" s="100" t="str">
        <f>IF(טבלה9[[#This Row],[שם היחידה]]&lt;&gt;"",המשרד,"")</f>
        <v/>
      </c>
      <c r="J29" s="101" t="str">
        <f>IF(טבלה9[[#This Row],[שם היחידה]]&lt;&gt;"",SUMPRODUCT((טבלה9[[#This Row],[שם היחידה]]&gt;=טבלה9[[#All],[שם היחידה]])+0)+1,"")</f>
        <v/>
      </c>
      <c r="K29" s="101" t="str">
        <f ca="1">IF(N(טבלה9[[#This Row],[עזר מיון]]),RANK(טבלה9[[#This Row],[עזר מיון]],טבלה9[[#All],[עזר מיון]],1)+COUNTIF(טבלה9[[#This Row],[עזר מיון]]:OFFSET(טבלה9[[#This Row],[עזר מיון]],0,0),טבלה9[[#This Row],[עזר מיון]])-1,"")</f>
        <v/>
      </c>
    </row>
    <row r="30" spans="3:11">
      <c r="C30" s="61"/>
      <c r="D30" s="60"/>
      <c r="E30" s="60"/>
      <c r="F30" s="60"/>
      <c r="G30" s="73"/>
      <c r="H30" s="77" t="str">
        <f>IF(טבלה9[[#This Row],[שם היחידה]]="","",COUNTIFS('רשימת מאגרים'!$H:$H,טבלה9[[#This Row],[שם היחידה]],'רשימת מאגרים'!$E:$E,"&lt;&gt;"))</f>
        <v/>
      </c>
      <c r="I30" s="100" t="str">
        <f>IF(טבלה9[[#This Row],[שם היחידה]]&lt;&gt;"",המשרד,"")</f>
        <v/>
      </c>
      <c r="J30" s="101" t="str">
        <f>IF(טבלה9[[#This Row],[שם היחידה]]&lt;&gt;"",SUMPRODUCT((טבלה9[[#This Row],[שם היחידה]]&gt;=טבלה9[[#All],[שם היחידה]])+0)+1,"")</f>
        <v/>
      </c>
      <c r="K30" s="101" t="str">
        <f ca="1">IF(N(טבלה9[[#This Row],[עזר מיון]]),RANK(טבלה9[[#This Row],[עזר מיון]],טבלה9[[#All],[עזר מיון]],1)+COUNTIF(טבלה9[[#This Row],[עזר מיון]]:OFFSET(טבלה9[[#This Row],[עזר מיון]],0,0),טבלה9[[#This Row],[עזר מיון]])-1,"")</f>
        <v/>
      </c>
    </row>
    <row r="31" spans="3:11">
      <c r="C31" s="61"/>
      <c r="D31" s="60"/>
      <c r="E31" s="60"/>
      <c r="F31" s="60"/>
      <c r="G31" s="73"/>
      <c r="H31" s="77" t="str">
        <f>IF(טבלה9[[#This Row],[שם היחידה]]="","",COUNTIFS('רשימת מאגרים'!$H:$H,טבלה9[[#This Row],[שם היחידה]],'רשימת מאגרים'!$E:$E,"&lt;&gt;"))</f>
        <v/>
      </c>
      <c r="I31" s="100" t="str">
        <f>IF(טבלה9[[#This Row],[שם היחידה]]&lt;&gt;"",המשרד,"")</f>
        <v/>
      </c>
      <c r="J31" s="101" t="str">
        <f>IF(טבלה9[[#This Row],[שם היחידה]]&lt;&gt;"",SUMPRODUCT((טבלה9[[#This Row],[שם היחידה]]&gt;=טבלה9[[#All],[שם היחידה]])+0)+1,"")</f>
        <v/>
      </c>
      <c r="K31" s="101" t="str">
        <f ca="1">IF(N(טבלה9[[#This Row],[עזר מיון]]),RANK(טבלה9[[#This Row],[עזר מיון]],טבלה9[[#All],[עזר מיון]],1)+COUNTIF(טבלה9[[#This Row],[עזר מיון]]:OFFSET(טבלה9[[#This Row],[עזר מיון]],0,0),טבלה9[[#This Row],[עזר מיון]])-1,"")</f>
        <v/>
      </c>
    </row>
    <row r="32" spans="3:11">
      <c r="C32" s="61"/>
      <c r="D32" s="60"/>
      <c r="E32" s="60"/>
      <c r="F32" s="60"/>
      <c r="G32" s="73"/>
      <c r="H32" s="77" t="str">
        <f>IF(טבלה9[[#This Row],[שם היחידה]]="","",COUNTIFS('רשימת מאגרים'!$H:$H,טבלה9[[#This Row],[שם היחידה]],'רשימת מאגרים'!$E:$E,"&lt;&gt;"))</f>
        <v/>
      </c>
      <c r="I32" s="100" t="str">
        <f>IF(טבלה9[[#This Row],[שם היחידה]]&lt;&gt;"",המשרד,"")</f>
        <v/>
      </c>
      <c r="J32" s="101" t="str">
        <f>IF(טבלה9[[#This Row],[שם היחידה]]&lt;&gt;"",SUMPRODUCT((טבלה9[[#This Row],[שם היחידה]]&gt;=טבלה9[[#All],[שם היחידה]])+0)+1,"")</f>
        <v/>
      </c>
      <c r="K32" s="101" t="str">
        <f ca="1">IF(N(טבלה9[[#This Row],[עזר מיון]]),RANK(טבלה9[[#This Row],[עזר מיון]],טבלה9[[#All],[עזר מיון]],1)+COUNTIF(טבלה9[[#This Row],[עזר מיון]]:OFFSET(טבלה9[[#This Row],[עזר מיון]],0,0),טבלה9[[#This Row],[עזר מיון]])-1,"")</f>
        <v/>
      </c>
    </row>
    <row r="33" spans="3:11">
      <c r="C33" s="61"/>
      <c r="D33" s="60"/>
      <c r="E33" s="60"/>
      <c r="F33" s="60"/>
      <c r="G33" s="73"/>
      <c r="H33" s="77" t="str">
        <f>IF(טבלה9[[#This Row],[שם היחידה]]="","",COUNTIFS('רשימת מאגרים'!$H:$H,טבלה9[[#This Row],[שם היחידה]],'רשימת מאגרים'!$E:$E,"&lt;&gt;"))</f>
        <v/>
      </c>
      <c r="I33" s="100" t="str">
        <f>IF(טבלה9[[#This Row],[שם היחידה]]&lt;&gt;"",המשרד,"")</f>
        <v/>
      </c>
      <c r="J33" s="101" t="str">
        <f>IF(טבלה9[[#This Row],[שם היחידה]]&lt;&gt;"",SUMPRODUCT((טבלה9[[#This Row],[שם היחידה]]&gt;=טבלה9[[#All],[שם היחידה]])+0)+1,"")</f>
        <v/>
      </c>
      <c r="K33" s="101" t="str">
        <f ca="1">IF(N(טבלה9[[#This Row],[עזר מיון]]),RANK(טבלה9[[#This Row],[עזר מיון]],טבלה9[[#All],[עזר מיון]],1)+COUNTIF(טבלה9[[#This Row],[עזר מיון]]:OFFSET(טבלה9[[#This Row],[עזר מיון]],0,0),טבלה9[[#This Row],[עזר מיון]])-1,"")</f>
        <v/>
      </c>
    </row>
    <row r="34" spans="3:11">
      <c r="C34" s="61"/>
      <c r="D34" s="60"/>
      <c r="E34" s="60"/>
      <c r="F34" s="60"/>
      <c r="G34" s="73"/>
      <c r="H34" s="77" t="str">
        <f>IF(טבלה9[[#This Row],[שם היחידה]]="","",COUNTIFS('רשימת מאגרים'!$H:$H,טבלה9[[#This Row],[שם היחידה]],'רשימת מאגרים'!$E:$E,"&lt;&gt;"))</f>
        <v/>
      </c>
      <c r="I34" s="100" t="str">
        <f>IF(טבלה9[[#This Row],[שם היחידה]]&lt;&gt;"",המשרד,"")</f>
        <v/>
      </c>
      <c r="J34" s="101" t="str">
        <f>IF(טבלה9[[#This Row],[שם היחידה]]&lt;&gt;"",SUMPRODUCT((טבלה9[[#This Row],[שם היחידה]]&gt;=טבלה9[[#All],[שם היחידה]])+0)+1,"")</f>
        <v/>
      </c>
      <c r="K34" s="101" t="str">
        <f ca="1">IF(N(טבלה9[[#This Row],[עזר מיון]]),RANK(טבלה9[[#This Row],[עזר מיון]],טבלה9[[#All],[עזר מיון]],1)+COUNTIF(טבלה9[[#This Row],[עזר מיון]]:OFFSET(טבלה9[[#This Row],[עזר מיון]],0,0),טבלה9[[#This Row],[עזר מיון]])-1,"")</f>
        <v/>
      </c>
    </row>
    <row r="35" spans="3:11">
      <c r="C35" s="61"/>
      <c r="D35" s="60"/>
      <c r="E35" s="60"/>
      <c r="F35" s="60"/>
      <c r="G35" s="73"/>
      <c r="H35" s="77" t="str">
        <f>IF(טבלה9[[#This Row],[שם היחידה]]="","",COUNTIFS('רשימת מאגרים'!$H:$H,טבלה9[[#This Row],[שם היחידה]],'רשימת מאגרים'!$E:$E,"&lt;&gt;"))</f>
        <v/>
      </c>
      <c r="I35" s="100" t="str">
        <f>IF(טבלה9[[#This Row],[שם היחידה]]&lt;&gt;"",המשרד,"")</f>
        <v/>
      </c>
      <c r="J35" s="101" t="str">
        <f>IF(טבלה9[[#This Row],[שם היחידה]]&lt;&gt;"",SUMPRODUCT((טבלה9[[#This Row],[שם היחידה]]&gt;=טבלה9[[#All],[שם היחידה]])+0)+1,"")</f>
        <v/>
      </c>
      <c r="K35" s="101" t="str">
        <f ca="1">IF(N(טבלה9[[#This Row],[עזר מיון]]),RANK(טבלה9[[#This Row],[עזר מיון]],טבלה9[[#All],[עזר מיון]],1)+COUNTIF(טבלה9[[#This Row],[עזר מיון]]:OFFSET(טבלה9[[#This Row],[עזר מיון]],0,0),טבלה9[[#This Row],[עזר מיון]])-1,"")</f>
        <v/>
      </c>
    </row>
    <row r="36" spans="3:11">
      <c r="C36" s="61"/>
      <c r="D36" s="60"/>
      <c r="E36" s="60"/>
      <c r="F36" s="60"/>
      <c r="G36" s="73"/>
      <c r="H36" s="77" t="str">
        <f>IF(טבלה9[[#This Row],[שם היחידה]]="","",COUNTIFS('רשימת מאגרים'!$H:$H,טבלה9[[#This Row],[שם היחידה]],'רשימת מאגרים'!$E:$E,"&lt;&gt;"))</f>
        <v/>
      </c>
      <c r="I36" s="100" t="str">
        <f>IF(טבלה9[[#This Row],[שם היחידה]]&lt;&gt;"",המשרד,"")</f>
        <v/>
      </c>
      <c r="J36" s="101" t="str">
        <f>IF(טבלה9[[#This Row],[שם היחידה]]&lt;&gt;"",SUMPRODUCT((טבלה9[[#This Row],[שם היחידה]]&gt;=טבלה9[[#All],[שם היחידה]])+0)+1,"")</f>
        <v/>
      </c>
      <c r="K36" s="101" t="str">
        <f ca="1">IF(N(טבלה9[[#This Row],[עזר מיון]]),RANK(טבלה9[[#This Row],[עזר מיון]],טבלה9[[#All],[עזר מיון]],1)+COUNTIF(טבלה9[[#This Row],[עזר מיון]]:OFFSET(טבלה9[[#This Row],[עזר מיון]],0,0),טבלה9[[#This Row],[עזר מיון]])-1,"")</f>
        <v/>
      </c>
    </row>
    <row r="37" spans="3:11">
      <c r="C37" s="61"/>
      <c r="D37" s="60"/>
      <c r="E37" s="60"/>
      <c r="F37" s="60"/>
      <c r="G37" s="73"/>
      <c r="H37" s="77" t="str">
        <f>IF(טבלה9[[#This Row],[שם היחידה]]="","",COUNTIFS('רשימת מאגרים'!$H:$H,טבלה9[[#This Row],[שם היחידה]],'רשימת מאגרים'!$E:$E,"&lt;&gt;"))</f>
        <v/>
      </c>
      <c r="I37" s="100" t="str">
        <f>IF(טבלה9[[#This Row],[שם היחידה]]&lt;&gt;"",המשרד,"")</f>
        <v/>
      </c>
      <c r="J37" s="101" t="str">
        <f>IF(טבלה9[[#This Row],[שם היחידה]]&lt;&gt;"",SUMPRODUCT((טבלה9[[#This Row],[שם היחידה]]&gt;=טבלה9[[#All],[שם היחידה]])+0)+1,"")</f>
        <v/>
      </c>
      <c r="K37" s="101" t="str">
        <f ca="1">IF(N(טבלה9[[#This Row],[עזר מיון]]),RANK(טבלה9[[#This Row],[עזר מיון]],טבלה9[[#All],[עזר מיון]],1)+COUNTIF(טבלה9[[#This Row],[עזר מיון]]:OFFSET(טבלה9[[#This Row],[עזר מיון]],0,0),טבלה9[[#This Row],[עזר מיון]])-1,"")</f>
        <v/>
      </c>
    </row>
    <row r="38" spans="3:11">
      <c r="C38" s="61"/>
      <c r="D38" s="60"/>
      <c r="E38" s="60"/>
      <c r="F38" s="60"/>
      <c r="G38" s="73"/>
      <c r="H38" s="77" t="str">
        <f>IF(טבלה9[[#This Row],[שם היחידה]]="","",COUNTIFS('רשימת מאגרים'!$H:$H,טבלה9[[#This Row],[שם היחידה]],'רשימת מאגרים'!$E:$E,"&lt;&gt;"))</f>
        <v/>
      </c>
      <c r="I38" s="100" t="str">
        <f>IF(טבלה9[[#This Row],[שם היחידה]]&lt;&gt;"",המשרד,"")</f>
        <v/>
      </c>
      <c r="J38" s="101" t="str">
        <f>IF(טבלה9[[#This Row],[שם היחידה]]&lt;&gt;"",SUMPRODUCT((טבלה9[[#This Row],[שם היחידה]]&gt;=טבלה9[[#All],[שם היחידה]])+0)+1,"")</f>
        <v/>
      </c>
      <c r="K38" s="101" t="str">
        <f ca="1">IF(N(טבלה9[[#This Row],[עזר מיון]]),RANK(טבלה9[[#This Row],[עזר מיון]],טבלה9[[#All],[עזר מיון]],1)+COUNTIF(טבלה9[[#This Row],[עזר מיון]]:OFFSET(טבלה9[[#This Row],[עזר מיון]],0,0),טבלה9[[#This Row],[עזר מיון]])-1,"")</f>
        <v/>
      </c>
    </row>
    <row r="39" spans="3:11">
      <c r="C39" s="61"/>
      <c r="D39" s="60"/>
      <c r="E39" s="60"/>
      <c r="F39" s="60"/>
      <c r="G39" s="73"/>
      <c r="H39" s="77" t="str">
        <f>IF(טבלה9[[#This Row],[שם היחידה]]="","",COUNTIFS('רשימת מאגרים'!$H:$H,טבלה9[[#This Row],[שם היחידה]],'רשימת מאגרים'!$E:$E,"&lt;&gt;"))</f>
        <v/>
      </c>
      <c r="I39" s="100" t="str">
        <f>IF(טבלה9[[#This Row],[שם היחידה]]&lt;&gt;"",המשרד,"")</f>
        <v/>
      </c>
      <c r="J39" s="101" t="str">
        <f>IF(טבלה9[[#This Row],[שם היחידה]]&lt;&gt;"",SUMPRODUCT((טבלה9[[#This Row],[שם היחידה]]&gt;=טבלה9[[#All],[שם היחידה]])+0)+1,"")</f>
        <v/>
      </c>
      <c r="K39" s="101" t="str">
        <f ca="1">IF(N(טבלה9[[#This Row],[עזר מיון]]),RANK(טבלה9[[#This Row],[עזר מיון]],טבלה9[[#All],[עזר מיון]],1)+COUNTIF(טבלה9[[#This Row],[עזר מיון]]:OFFSET(טבלה9[[#This Row],[עזר מיון]],0,0),טבלה9[[#This Row],[עזר מיון]])-1,"")</f>
        <v/>
      </c>
    </row>
    <row r="40" spans="3:11">
      <c r="C40" s="61"/>
      <c r="D40" s="60"/>
      <c r="E40" s="60"/>
      <c r="F40" s="60"/>
      <c r="G40" s="73"/>
      <c r="H40" s="77" t="str">
        <f>IF(טבלה9[[#This Row],[שם היחידה]]="","",COUNTIFS('רשימת מאגרים'!$H:$H,טבלה9[[#This Row],[שם היחידה]],'רשימת מאגרים'!$E:$E,"&lt;&gt;"))</f>
        <v/>
      </c>
      <c r="I40" s="100" t="str">
        <f>IF(טבלה9[[#This Row],[שם היחידה]]&lt;&gt;"",המשרד,"")</f>
        <v/>
      </c>
      <c r="J40" s="101" t="str">
        <f>IF(טבלה9[[#This Row],[שם היחידה]]&lt;&gt;"",SUMPRODUCT((טבלה9[[#This Row],[שם היחידה]]&gt;=טבלה9[[#All],[שם היחידה]])+0)+1,"")</f>
        <v/>
      </c>
      <c r="K40" s="101" t="str">
        <f ca="1">IF(N(טבלה9[[#This Row],[עזר מיון]]),RANK(טבלה9[[#This Row],[עזר מיון]],טבלה9[[#All],[עזר מיון]],1)+COUNTIF(טבלה9[[#This Row],[עזר מיון]]:OFFSET(טבלה9[[#This Row],[עזר מיון]],0,0),טבלה9[[#This Row],[עזר מיון]])-1,"")</f>
        <v/>
      </c>
    </row>
    <row r="41" spans="3:11">
      <c r="C41" s="61"/>
      <c r="D41" s="60"/>
      <c r="E41" s="60"/>
      <c r="F41" s="60"/>
      <c r="G41" s="73"/>
      <c r="H41" s="77" t="str">
        <f>IF(טבלה9[[#This Row],[שם היחידה]]="","",COUNTIFS('רשימת מאגרים'!$H:$H,טבלה9[[#This Row],[שם היחידה]],'רשימת מאגרים'!$E:$E,"&lt;&gt;"))</f>
        <v/>
      </c>
      <c r="I41" s="100" t="str">
        <f>IF(טבלה9[[#This Row],[שם היחידה]]&lt;&gt;"",המשרד,"")</f>
        <v/>
      </c>
      <c r="J41" s="101" t="str">
        <f>IF(טבלה9[[#This Row],[שם היחידה]]&lt;&gt;"",SUMPRODUCT((טבלה9[[#This Row],[שם היחידה]]&gt;=טבלה9[[#All],[שם היחידה]])+0)+1,"")</f>
        <v/>
      </c>
      <c r="K41" s="101" t="str">
        <f ca="1">IF(N(טבלה9[[#This Row],[עזר מיון]]),RANK(טבלה9[[#This Row],[עזר מיון]],טבלה9[[#All],[עזר מיון]],1)+COUNTIF(טבלה9[[#This Row],[עזר מיון]]:OFFSET(טבלה9[[#This Row],[עזר מיון]],0,0),טבלה9[[#This Row],[עזר מיון]])-1,"")</f>
        <v/>
      </c>
    </row>
    <row r="42" spans="3:11">
      <c r="C42" s="61"/>
      <c r="D42" s="60"/>
      <c r="E42" s="60"/>
      <c r="F42" s="60"/>
      <c r="G42" s="73"/>
      <c r="H42" s="77" t="str">
        <f>IF(טבלה9[[#This Row],[שם היחידה]]="","",COUNTIFS('רשימת מאגרים'!$H:$H,טבלה9[[#This Row],[שם היחידה]],'רשימת מאגרים'!$E:$E,"&lt;&gt;"))</f>
        <v/>
      </c>
      <c r="I42" s="100" t="str">
        <f>IF(טבלה9[[#This Row],[שם היחידה]]&lt;&gt;"",המשרד,"")</f>
        <v/>
      </c>
      <c r="J42" s="101" t="str">
        <f>IF(טבלה9[[#This Row],[שם היחידה]]&lt;&gt;"",SUMPRODUCT((טבלה9[[#This Row],[שם היחידה]]&gt;=טבלה9[[#All],[שם היחידה]])+0)+1,"")</f>
        <v/>
      </c>
      <c r="K42" s="101" t="str">
        <f ca="1">IF(N(טבלה9[[#This Row],[עזר מיון]]),RANK(טבלה9[[#This Row],[עזר מיון]],טבלה9[[#All],[עזר מיון]],1)+COUNTIF(טבלה9[[#This Row],[עזר מיון]]:OFFSET(טבלה9[[#This Row],[עזר מיון]],0,0),טבלה9[[#This Row],[עזר מיון]])-1,"")</f>
        <v/>
      </c>
    </row>
    <row r="43" spans="3:11">
      <c r="C43" s="61"/>
      <c r="D43" s="60"/>
      <c r="E43" s="60"/>
      <c r="F43" s="60"/>
      <c r="G43" s="73"/>
      <c r="H43" s="77" t="str">
        <f>IF(טבלה9[[#This Row],[שם היחידה]]="","",COUNTIFS('רשימת מאגרים'!$H:$H,טבלה9[[#This Row],[שם היחידה]],'רשימת מאגרים'!$E:$E,"&lt;&gt;"))</f>
        <v/>
      </c>
      <c r="I43" s="100" t="str">
        <f>IF(טבלה9[[#This Row],[שם היחידה]]&lt;&gt;"",המשרד,"")</f>
        <v/>
      </c>
      <c r="J43" s="101" t="str">
        <f>IF(טבלה9[[#This Row],[שם היחידה]]&lt;&gt;"",SUMPRODUCT((טבלה9[[#This Row],[שם היחידה]]&gt;=טבלה9[[#All],[שם היחידה]])+0)+1,"")</f>
        <v/>
      </c>
      <c r="K43" s="101" t="str">
        <f ca="1">IF(N(טבלה9[[#This Row],[עזר מיון]]),RANK(טבלה9[[#This Row],[עזר מיון]],טבלה9[[#All],[עזר מיון]],1)+COUNTIF(טבלה9[[#This Row],[עזר מיון]]:OFFSET(טבלה9[[#This Row],[עזר מיון]],0,0),טבלה9[[#This Row],[עזר מיון]])-1,"")</f>
        <v/>
      </c>
    </row>
    <row r="44" spans="3:11">
      <c r="C44" s="61"/>
      <c r="D44" s="60"/>
      <c r="E44" s="60"/>
      <c r="F44" s="60"/>
      <c r="G44" s="73"/>
      <c r="H44" s="77" t="str">
        <f>IF(טבלה9[[#This Row],[שם היחידה]]="","",COUNTIFS('רשימת מאגרים'!$H:$H,טבלה9[[#This Row],[שם היחידה]],'רשימת מאגרים'!$E:$E,"&lt;&gt;"))</f>
        <v/>
      </c>
      <c r="I44" s="100" t="str">
        <f>IF(טבלה9[[#This Row],[שם היחידה]]&lt;&gt;"",המשרד,"")</f>
        <v/>
      </c>
      <c r="J44" s="101" t="str">
        <f>IF(טבלה9[[#This Row],[שם היחידה]]&lt;&gt;"",SUMPRODUCT((טבלה9[[#This Row],[שם היחידה]]&gt;=טבלה9[[#All],[שם היחידה]])+0)+1,"")</f>
        <v/>
      </c>
      <c r="K44" s="101" t="str">
        <f ca="1">IF(N(טבלה9[[#This Row],[עזר מיון]]),RANK(טבלה9[[#This Row],[עזר מיון]],טבלה9[[#All],[עזר מיון]],1)+COUNTIF(טבלה9[[#This Row],[עזר מיון]]:OFFSET(טבלה9[[#This Row],[עזר מיון]],0,0),טבלה9[[#This Row],[עזר מיון]])-1,"")</f>
        <v/>
      </c>
    </row>
    <row r="45" spans="3:11">
      <c r="C45" s="61"/>
      <c r="D45" s="60"/>
      <c r="E45" s="60"/>
      <c r="F45" s="60"/>
      <c r="G45" s="73"/>
      <c r="H45" s="77" t="str">
        <f>IF(טבלה9[[#This Row],[שם היחידה]]="","",COUNTIFS('רשימת מאגרים'!$H:$H,טבלה9[[#This Row],[שם היחידה]],'רשימת מאגרים'!$E:$E,"&lt;&gt;"))</f>
        <v/>
      </c>
      <c r="I45" s="100" t="str">
        <f>IF(טבלה9[[#This Row],[שם היחידה]]&lt;&gt;"",המשרד,"")</f>
        <v/>
      </c>
      <c r="J45" s="101" t="str">
        <f>IF(טבלה9[[#This Row],[שם היחידה]]&lt;&gt;"",SUMPRODUCT((טבלה9[[#This Row],[שם היחידה]]&gt;=טבלה9[[#All],[שם היחידה]])+0)+1,"")</f>
        <v/>
      </c>
      <c r="K45" s="101" t="str">
        <f ca="1">IF(N(טבלה9[[#This Row],[עזר מיון]]),RANK(טבלה9[[#This Row],[עזר מיון]],טבלה9[[#All],[עזר מיון]],1)+COUNTIF(טבלה9[[#This Row],[עזר מיון]]:OFFSET(טבלה9[[#This Row],[עזר מיון]],0,0),טבלה9[[#This Row],[עזר מיון]])-1,"")</f>
        <v/>
      </c>
    </row>
    <row r="46" spans="3:11">
      <c r="C46" s="61"/>
      <c r="D46" s="60"/>
      <c r="E46" s="60"/>
      <c r="F46" s="60"/>
      <c r="G46" s="73"/>
      <c r="H46" s="77" t="str">
        <f>IF(טבלה9[[#This Row],[שם היחידה]]="","",COUNTIFS('רשימת מאגרים'!$H:$H,טבלה9[[#This Row],[שם היחידה]],'רשימת מאגרים'!$E:$E,"&lt;&gt;"))</f>
        <v/>
      </c>
      <c r="I46" s="100" t="str">
        <f>IF(טבלה9[[#This Row],[שם היחידה]]&lt;&gt;"",המשרד,"")</f>
        <v/>
      </c>
      <c r="J46" s="101" t="str">
        <f>IF(טבלה9[[#This Row],[שם היחידה]]&lt;&gt;"",SUMPRODUCT((טבלה9[[#This Row],[שם היחידה]]&gt;=טבלה9[[#All],[שם היחידה]])+0)+1,"")</f>
        <v/>
      </c>
      <c r="K46" s="101" t="str">
        <f ca="1">IF(N(טבלה9[[#This Row],[עזר מיון]]),RANK(טבלה9[[#This Row],[עזר מיון]],טבלה9[[#All],[עזר מיון]],1)+COUNTIF(טבלה9[[#This Row],[עזר מיון]]:OFFSET(טבלה9[[#This Row],[עזר מיון]],0,0),טבלה9[[#This Row],[עזר מיון]])-1,"")</f>
        <v/>
      </c>
    </row>
    <row r="47" spans="3:11">
      <c r="C47" s="61"/>
      <c r="D47" s="60"/>
      <c r="E47" s="60"/>
      <c r="F47" s="60"/>
      <c r="G47" s="73"/>
      <c r="H47" s="77" t="str">
        <f>IF(טבלה9[[#This Row],[שם היחידה]]="","",COUNTIFS('רשימת מאגרים'!$H:$H,טבלה9[[#This Row],[שם היחידה]],'רשימת מאגרים'!$E:$E,"&lt;&gt;"))</f>
        <v/>
      </c>
      <c r="I47" s="100" t="str">
        <f>IF(טבלה9[[#This Row],[שם היחידה]]&lt;&gt;"",המשרד,"")</f>
        <v/>
      </c>
      <c r="J47" s="101" t="str">
        <f>IF(טבלה9[[#This Row],[שם היחידה]]&lt;&gt;"",SUMPRODUCT((טבלה9[[#This Row],[שם היחידה]]&gt;=טבלה9[[#All],[שם היחידה]])+0)+1,"")</f>
        <v/>
      </c>
      <c r="K47" s="101" t="str">
        <f ca="1">IF(N(טבלה9[[#This Row],[עזר מיון]]),RANK(טבלה9[[#This Row],[עזר מיון]],טבלה9[[#All],[עזר מיון]],1)+COUNTIF(טבלה9[[#This Row],[עזר מיון]]:OFFSET(טבלה9[[#This Row],[עזר מיון]],0,0),טבלה9[[#This Row],[עזר מיון]])-1,"")</f>
        <v/>
      </c>
    </row>
    <row r="48" spans="3:11">
      <c r="C48" s="61"/>
      <c r="D48" s="60"/>
      <c r="E48" s="60"/>
      <c r="F48" s="60"/>
      <c r="G48" s="73"/>
      <c r="H48" s="77" t="str">
        <f>IF(טבלה9[[#This Row],[שם היחידה]]="","",COUNTIFS('רשימת מאגרים'!$H:$H,טבלה9[[#This Row],[שם היחידה]],'רשימת מאגרים'!$E:$E,"&lt;&gt;"))</f>
        <v/>
      </c>
      <c r="I48" s="100" t="str">
        <f>IF(טבלה9[[#This Row],[שם היחידה]]&lt;&gt;"",המשרד,"")</f>
        <v/>
      </c>
      <c r="J48" s="101" t="str">
        <f>IF(טבלה9[[#This Row],[שם היחידה]]&lt;&gt;"",SUMPRODUCT((טבלה9[[#This Row],[שם היחידה]]&gt;=טבלה9[[#All],[שם היחידה]])+0)+1,"")</f>
        <v/>
      </c>
      <c r="K48" s="101" t="str">
        <f ca="1">IF(N(טבלה9[[#This Row],[עזר מיון]]),RANK(טבלה9[[#This Row],[עזר מיון]],טבלה9[[#All],[עזר מיון]],1)+COUNTIF(טבלה9[[#This Row],[עזר מיון]]:OFFSET(טבלה9[[#This Row],[עזר מיון]],0,0),טבלה9[[#This Row],[עזר מיון]])-1,"")</f>
        <v/>
      </c>
    </row>
    <row r="49" spans="3:11">
      <c r="C49" s="61"/>
      <c r="D49" s="60"/>
      <c r="E49" s="60"/>
      <c r="F49" s="60"/>
      <c r="G49" s="73"/>
      <c r="H49" s="77" t="str">
        <f>IF(טבלה9[[#This Row],[שם היחידה]]="","",COUNTIFS('רשימת מאגרים'!$H:$H,טבלה9[[#This Row],[שם היחידה]],'רשימת מאגרים'!$E:$E,"&lt;&gt;"))</f>
        <v/>
      </c>
      <c r="I49" s="100" t="str">
        <f>IF(טבלה9[[#This Row],[שם היחידה]]&lt;&gt;"",המשרד,"")</f>
        <v/>
      </c>
      <c r="J49" s="101" t="str">
        <f>IF(טבלה9[[#This Row],[שם היחידה]]&lt;&gt;"",SUMPRODUCT((טבלה9[[#This Row],[שם היחידה]]&gt;=טבלה9[[#All],[שם היחידה]])+0)+1,"")</f>
        <v/>
      </c>
      <c r="K49" s="101" t="str">
        <f ca="1">IF(N(טבלה9[[#This Row],[עזר מיון]]),RANK(טבלה9[[#This Row],[עזר מיון]],טבלה9[[#All],[עזר מיון]],1)+COUNTIF(טבלה9[[#This Row],[עזר מיון]]:OFFSET(טבלה9[[#This Row],[עזר מיון]],0,0),טבלה9[[#This Row],[עזר מיון]])-1,"")</f>
        <v/>
      </c>
    </row>
    <row r="50" spans="3:11">
      <c r="C50" s="61"/>
      <c r="D50" s="60"/>
      <c r="E50" s="60"/>
      <c r="F50" s="60"/>
      <c r="G50" s="73"/>
      <c r="H50" s="77" t="str">
        <f>IF(טבלה9[[#This Row],[שם היחידה]]="","",COUNTIFS('רשימת מאגרים'!$H:$H,טבלה9[[#This Row],[שם היחידה]],'רשימת מאגרים'!$E:$E,"&lt;&gt;"))</f>
        <v/>
      </c>
      <c r="I50" s="100" t="str">
        <f>IF(טבלה9[[#This Row],[שם היחידה]]&lt;&gt;"",המשרד,"")</f>
        <v/>
      </c>
      <c r="J50" s="101" t="str">
        <f>IF(טבלה9[[#This Row],[שם היחידה]]&lt;&gt;"",SUMPRODUCT((טבלה9[[#This Row],[שם היחידה]]&gt;=טבלה9[[#All],[שם היחידה]])+0)+1,"")</f>
        <v/>
      </c>
      <c r="K50" s="101" t="str">
        <f ca="1">IF(N(טבלה9[[#This Row],[עזר מיון]]),RANK(טבלה9[[#This Row],[עזר מיון]],טבלה9[[#All],[עזר מיון]],1)+COUNTIF(טבלה9[[#This Row],[עזר מיון]]:OFFSET(טבלה9[[#This Row],[עזר מיון]],0,0),טבלה9[[#This Row],[עזר מיון]])-1,"")</f>
        <v/>
      </c>
    </row>
    <row r="51" spans="3:11">
      <c r="C51" s="61"/>
      <c r="D51" s="60"/>
      <c r="E51" s="60"/>
      <c r="F51" s="60"/>
      <c r="G51" s="73"/>
      <c r="H51" s="77" t="str">
        <f>IF(טבלה9[[#This Row],[שם היחידה]]="","",COUNTIFS('רשימת מאגרים'!$H:$H,טבלה9[[#This Row],[שם היחידה]],'רשימת מאגרים'!$E:$E,"&lt;&gt;"))</f>
        <v/>
      </c>
      <c r="I51" s="100" t="str">
        <f>IF(טבלה9[[#This Row],[שם היחידה]]&lt;&gt;"",המשרד,"")</f>
        <v/>
      </c>
      <c r="J51" s="101" t="str">
        <f>IF(טבלה9[[#This Row],[שם היחידה]]&lt;&gt;"",SUMPRODUCT((טבלה9[[#This Row],[שם היחידה]]&gt;=טבלה9[[#All],[שם היחידה]])+0)+1,"")</f>
        <v/>
      </c>
      <c r="K51" s="101" t="str">
        <f ca="1">IF(N(טבלה9[[#This Row],[עזר מיון]]),RANK(טבלה9[[#This Row],[עזר מיון]],טבלה9[[#All],[עזר מיון]],1)+COUNTIF(טבלה9[[#This Row],[עזר מיון]]:OFFSET(טבלה9[[#This Row],[עזר מיון]],0,0),טבלה9[[#This Row],[עזר מיון]])-1,"")</f>
        <v/>
      </c>
    </row>
    <row r="52" spans="3:11">
      <c r="C52" s="61"/>
      <c r="D52" s="60"/>
      <c r="E52" s="60"/>
      <c r="F52" s="60"/>
      <c r="G52" s="73"/>
      <c r="H52" s="77" t="str">
        <f>IF(טבלה9[[#This Row],[שם היחידה]]="","",COUNTIFS('רשימת מאגרים'!$H:$H,טבלה9[[#This Row],[שם היחידה]],'רשימת מאגרים'!$E:$E,"&lt;&gt;"))</f>
        <v/>
      </c>
      <c r="I52" s="100" t="str">
        <f>IF(טבלה9[[#This Row],[שם היחידה]]&lt;&gt;"",המשרד,"")</f>
        <v/>
      </c>
      <c r="J52" s="101" t="str">
        <f>IF(טבלה9[[#This Row],[שם היחידה]]&lt;&gt;"",SUMPRODUCT((טבלה9[[#This Row],[שם היחידה]]&gt;=טבלה9[[#All],[שם היחידה]])+0)+1,"")</f>
        <v/>
      </c>
      <c r="K52" s="101" t="str">
        <f ca="1">IF(N(טבלה9[[#This Row],[עזר מיון]]),RANK(טבלה9[[#This Row],[עזר מיון]],טבלה9[[#All],[עזר מיון]],1)+COUNTIF(טבלה9[[#This Row],[עזר מיון]]:OFFSET(טבלה9[[#This Row],[עזר מיון]],0,0),טבלה9[[#This Row],[עזר מיון]])-1,"")</f>
        <v/>
      </c>
    </row>
    <row r="53" spans="3:11">
      <c r="C53" s="61"/>
      <c r="D53" s="60"/>
      <c r="E53" s="60"/>
      <c r="F53" s="60"/>
      <c r="G53" s="73"/>
      <c r="H53" s="77" t="str">
        <f>IF(טבלה9[[#This Row],[שם היחידה]]="","",COUNTIFS('רשימת מאגרים'!$H:$H,טבלה9[[#This Row],[שם היחידה]],'רשימת מאגרים'!$E:$E,"&lt;&gt;"))</f>
        <v/>
      </c>
      <c r="I53" s="100" t="str">
        <f>IF(טבלה9[[#This Row],[שם היחידה]]&lt;&gt;"",המשרד,"")</f>
        <v/>
      </c>
      <c r="J53" s="101" t="str">
        <f>IF(טבלה9[[#This Row],[שם היחידה]]&lt;&gt;"",SUMPRODUCT((טבלה9[[#This Row],[שם היחידה]]&gt;=טבלה9[[#All],[שם היחידה]])+0)+1,"")</f>
        <v/>
      </c>
      <c r="K53" s="101" t="str">
        <f ca="1">IF(N(טבלה9[[#This Row],[עזר מיון]]),RANK(טבלה9[[#This Row],[עזר מיון]],טבלה9[[#All],[עזר מיון]],1)+COUNTIF(טבלה9[[#This Row],[עזר מיון]]:OFFSET(טבלה9[[#This Row],[עזר מיון]],0,0),טבלה9[[#This Row],[עזר מיון]])-1,"")</f>
        <v/>
      </c>
    </row>
    <row r="54" spans="3:11">
      <c r="C54" s="61"/>
      <c r="D54" s="60"/>
      <c r="E54" s="60"/>
      <c r="F54" s="60"/>
      <c r="G54" s="73"/>
      <c r="H54" s="77" t="str">
        <f>IF(טבלה9[[#This Row],[שם היחידה]]="","",COUNTIFS('רשימת מאגרים'!$H:$H,טבלה9[[#This Row],[שם היחידה]],'רשימת מאגרים'!$E:$E,"&lt;&gt;"))</f>
        <v/>
      </c>
      <c r="I54" s="100" t="str">
        <f>IF(טבלה9[[#This Row],[שם היחידה]]&lt;&gt;"",המשרד,"")</f>
        <v/>
      </c>
      <c r="J54" s="101" t="str">
        <f>IF(טבלה9[[#This Row],[שם היחידה]]&lt;&gt;"",SUMPRODUCT((טבלה9[[#This Row],[שם היחידה]]&gt;=טבלה9[[#All],[שם היחידה]])+0)+1,"")</f>
        <v/>
      </c>
      <c r="K54" s="101" t="str">
        <f ca="1">IF(N(טבלה9[[#This Row],[עזר מיון]]),RANK(טבלה9[[#This Row],[עזר מיון]],טבלה9[[#All],[עזר מיון]],1)+COUNTIF(טבלה9[[#This Row],[עזר מיון]]:OFFSET(טבלה9[[#This Row],[עזר מיון]],0,0),טבלה9[[#This Row],[עזר מיון]])-1,"")</f>
        <v/>
      </c>
    </row>
    <row r="55" spans="3:11">
      <c r="C55" s="61"/>
      <c r="D55" s="60"/>
      <c r="E55" s="60"/>
      <c r="F55" s="60"/>
      <c r="G55" s="73"/>
      <c r="H55" s="77" t="str">
        <f>IF(טבלה9[[#This Row],[שם היחידה]]="","",COUNTIFS('רשימת מאגרים'!$H:$H,טבלה9[[#This Row],[שם היחידה]],'רשימת מאגרים'!$E:$E,"&lt;&gt;"))</f>
        <v/>
      </c>
      <c r="I55" s="100" t="str">
        <f>IF(טבלה9[[#This Row],[שם היחידה]]&lt;&gt;"",המשרד,"")</f>
        <v/>
      </c>
      <c r="J55" s="101" t="str">
        <f>IF(טבלה9[[#This Row],[שם היחידה]]&lt;&gt;"",SUMPRODUCT((טבלה9[[#This Row],[שם היחידה]]&gt;=טבלה9[[#All],[שם היחידה]])+0)+1,"")</f>
        <v/>
      </c>
      <c r="K55" s="101" t="str">
        <f ca="1">IF(N(טבלה9[[#This Row],[עזר מיון]]),RANK(טבלה9[[#This Row],[עזר מיון]],טבלה9[[#All],[עזר מיון]],1)+COUNTIF(טבלה9[[#This Row],[עזר מיון]]:OFFSET(טבלה9[[#This Row],[עזר מיון]],0,0),טבלה9[[#This Row],[עזר מיון]])-1,"")</f>
        <v/>
      </c>
    </row>
    <row r="56" spans="3:11">
      <c r="C56" s="61"/>
      <c r="D56" s="60"/>
      <c r="E56" s="60"/>
      <c r="F56" s="60"/>
      <c r="G56" s="73"/>
      <c r="H56" s="77" t="str">
        <f>IF(טבלה9[[#This Row],[שם היחידה]]="","",COUNTIFS('רשימת מאגרים'!$H:$H,טבלה9[[#This Row],[שם היחידה]],'רשימת מאגרים'!$E:$E,"&lt;&gt;"))</f>
        <v/>
      </c>
      <c r="I56" s="100" t="str">
        <f>IF(טבלה9[[#This Row],[שם היחידה]]&lt;&gt;"",המשרד,"")</f>
        <v/>
      </c>
      <c r="J56" s="101" t="str">
        <f>IF(טבלה9[[#This Row],[שם היחידה]]&lt;&gt;"",SUMPRODUCT((טבלה9[[#This Row],[שם היחידה]]&gt;=טבלה9[[#All],[שם היחידה]])+0)+1,"")</f>
        <v/>
      </c>
      <c r="K56" s="101" t="str">
        <f ca="1">IF(N(טבלה9[[#This Row],[עזר מיון]]),RANK(טבלה9[[#This Row],[עזר מיון]],טבלה9[[#All],[עזר מיון]],1)+COUNTIF(טבלה9[[#This Row],[עזר מיון]]:OFFSET(טבלה9[[#This Row],[עזר מיון]],0,0),טבלה9[[#This Row],[עזר מיון]])-1,"")</f>
        <v/>
      </c>
    </row>
    <row r="57" spans="3:11">
      <c r="C57" s="61"/>
      <c r="D57" s="60"/>
      <c r="E57" s="60"/>
      <c r="F57" s="60"/>
      <c r="G57" s="73"/>
      <c r="H57" s="77" t="str">
        <f>IF(טבלה9[[#This Row],[שם היחידה]]="","",COUNTIFS('רשימת מאגרים'!$H:$H,טבלה9[[#This Row],[שם היחידה]],'רשימת מאגרים'!$E:$E,"&lt;&gt;"))</f>
        <v/>
      </c>
      <c r="I57" s="100" t="str">
        <f>IF(טבלה9[[#This Row],[שם היחידה]]&lt;&gt;"",המשרד,"")</f>
        <v/>
      </c>
      <c r="J57" s="101" t="str">
        <f>IF(טבלה9[[#This Row],[שם היחידה]]&lt;&gt;"",SUMPRODUCT((טבלה9[[#This Row],[שם היחידה]]&gt;=טבלה9[[#All],[שם היחידה]])+0)+1,"")</f>
        <v/>
      </c>
      <c r="K57" s="101" t="str">
        <f ca="1">IF(N(טבלה9[[#This Row],[עזר מיון]]),RANK(טבלה9[[#This Row],[עזר מיון]],טבלה9[[#All],[עזר מיון]],1)+COUNTIF(טבלה9[[#This Row],[עזר מיון]]:OFFSET(טבלה9[[#This Row],[עזר מיון]],0,0),טבלה9[[#This Row],[עזר מיון]])-1,"")</f>
        <v/>
      </c>
    </row>
    <row r="58" spans="3:11">
      <c r="C58" s="61"/>
      <c r="D58" s="60"/>
      <c r="E58" s="60"/>
      <c r="F58" s="60"/>
      <c r="G58" s="73"/>
      <c r="H58" s="77" t="str">
        <f>IF(טבלה9[[#This Row],[שם היחידה]]="","",COUNTIFS('רשימת מאגרים'!$H:$H,טבלה9[[#This Row],[שם היחידה]],'רשימת מאגרים'!$E:$E,"&lt;&gt;"))</f>
        <v/>
      </c>
      <c r="I58" s="100" t="str">
        <f>IF(טבלה9[[#This Row],[שם היחידה]]&lt;&gt;"",המשרד,"")</f>
        <v/>
      </c>
      <c r="J58" s="101" t="str">
        <f>IF(טבלה9[[#This Row],[שם היחידה]]&lt;&gt;"",SUMPRODUCT((טבלה9[[#This Row],[שם היחידה]]&gt;=טבלה9[[#All],[שם היחידה]])+0)+1,"")</f>
        <v/>
      </c>
      <c r="K58" s="101" t="str">
        <f ca="1">IF(N(טבלה9[[#This Row],[עזר מיון]]),RANK(טבלה9[[#This Row],[עזר מיון]],טבלה9[[#All],[עזר מיון]],1)+COUNTIF(טבלה9[[#This Row],[עזר מיון]]:OFFSET(טבלה9[[#This Row],[עזר מיון]],0,0),טבלה9[[#This Row],[עזר מיון]])-1,"")</f>
        <v/>
      </c>
    </row>
    <row r="59" spans="3:11">
      <c r="C59" s="61"/>
      <c r="D59" s="60"/>
      <c r="E59" s="60"/>
      <c r="F59" s="60"/>
      <c r="G59" s="73"/>
      <c r="H59" s="77" t="str">
        <f>IF(טבלה9[[#This Row],[שם היחידה]]="","",COUNTIFS('רשימת מאגרים'!$H:$H,טבלה9[[#This Row],[שם היחידה]],'רשימת מאגרים'!$E:$E,"&lt;&gt;"))</f>
        <v/>
      </c>
      <c r="I59" s="100" t="str">
        <f>IF(טבלה9[[#This Row],[שם היחידה]]&lt;&gt;"",המשרד,"")</f>
        <v/>
      </c>
      <c r="J59" s="101" t="str">
        <f>IF(טבלה9[[#This Row],[שם היחידה]]&lt;&gt;"",SUMPRODUCT((טבלה9[[#This Row],[שם היחידה]]&gt;=טבלה9[[#All],[שם היחידה]])+0)+1,"")</f>
        <v/>
      </c>
      <c r="K59" s="101" t="str">
        <f ca="1">IF(N(טבלה9[[#This Row],[עזר מיון]]),RANK(טבלה9[[#This Row],[עזר מיון]],טבלה9[[#All],[עזר מיון]],1)+COUNTIF(טבלה9[[#This Row],[עזר מיון]]:OFFSET(טבלה9[[#This Row],[עזר מיון]],0,0),טבלה9[[#This Row],[עזר מיון]])-1,"")</f>
        <v/>
      </c>
    </row>
    <row r="60" spans="3:11">
      <c r="C60" s="61"/>
      <c r="D60" s="60"/>
      <c r="E60" s="60"/>
      <c r="F60" s="60"/>
      <c r="G60" s="73"/>
      <c r="H60" s="77" t="str">
        <f>IF(טבלה9[[#This Row],[שם היחידה]]="","",COUNTIFS('רשימת מאגרים'!$H:$H,טבלה9[[#This Row],[שם היחידה]],'רשימת מאגרים'!$E:$E,"&lt;&gt;"))</f>
        <v/>
      </c>
      <c r="I60" s="100" t="str">
        <f>IF(טבלה9[[#This Row],[שם היחידה]]&lt;&gt;"",המשרד,"")</f>
        <v/>
      </c>
      <c r="J60" s="101" t="str">
        <f>IF(טבלה9[[#This Row],[שם היחידה]]&lt;&gt;"",SUMPRODUCT((טבלה9[[#This Row],[שם היחידה]]&gt;=טבלה9[[#All],[שם היחידה]])+0)+1,"")</f>
        <v/>
      </c>
      <c r="K60" s="101" t="str">
        <f ca="1">IF(N(טבלה9[[#This Row],[עזר מיון]]),RANK(טבלה9[[#This Row],[עזר מיון]],טבלה9[[#All],[עזר מיון]],1)+COUNTIF(טבלה9[[#This Row],[עזר מיון]]:OFFSET(טבלה9[[#This Row],[עזר מיון]],0,0),טבלה9[[#This Row],[עזר מיון]])-1,"")</f>
        <v/>
      </c>
    </row>
    <row r="61" spans="3:11">
      <c r="C61" s="61"/>
      <c r="D61" s="60"/>
      <c r="E61" s="60"/>
      <c r="F61" s="60"/>
      <c r="G61" s="73"/>
      <c r="H61" s="77" t="str">
        <f>IF(טבלה9[[#This Row],[שם היחידה]]="","",COUNTIFS('רשימת מאגרים'!$H:$H,טבלה9[[#This Row],[שם היחידה]],'רשימת מאגרים'!$E:$E,"&lt;&gt;"))</f>
        <v/>
      </c>
      <c r="I61" s="100" t="str">
        <f>IF(טבלה9[[#This Row],[שם היחידה]]&lt;&gt;"",המשרד,"")</f>
        <v/>
      </c>
      <c r="J61" s="101" t="str">
        <f>IF(טבלה9[[#This Row],[שם היחידה]]&lt;&gt;"",SUMPRODUCT((טבלה9[[#This Row],[שם היחידה]]&gt;=טבלה9[[#All],[שם היחידה]])+0)+1,"")</f>
        <v/>
      </c>
      <c r="K61" s="101" t="str">
        <f ca="1">IF(N(טבלה9[[#This Row],[עזר מיון]]),RANK(טבלה9[[#This Row],[עזר מיון]],טבלה9[[#All],[עזר מיון]],1)+COUNTIF(טבלה9[[#This Row],[עזר מיון]]:OFFSET(טבלה9[[#This Row],[עזר מיון]],0,0),טבלה9[[#This Row],[עזר מיון]])-1,"")</f>
        <v/>
      </c>
    </row>
    <row r="62" spans="3:11">
      <c r="C62" s="61"/>
      <c r="D62" s="60"/>
      <c r="E62" s="60"/>
      <c r="F62" s="60"/>
      <c r="G62" s="73"/>
      <c r="H62" s="77" t="str">
        <f>IF(טבלה9[[#This Row],[שם היחידה]]="","",COUNTIFS('רשימת מאגרים'!$H:$H,טבלה9[[#This Row],[שם היחידה]],'רשימת מאגרים'!$E:$E,"&lt;&gt;"))</f>
        <v/>
      </c>
      <c r="I62" s="100" t="str">
        <f>IF(טבלה9[[#This Row],[שם היחידה]]&lt;&gt;"",המשרד,"")</f>
        <v/>
      </c>
      <c r="J62" s="101" t="str">
        <f>IF(טבלה9[[#This Row],[שם היחידה]]&lt;&gt;"",SUMPRODUCT((טבלה9[[#This Row],[שם היחידה]]&gt;=טבלה9[[#All],[שם היחידה]])+0)+1,"")</f>
        <v/>
      </c>
      <c r="K62" s="101" t="str">
        <f ca="1">IF(N(טבלה9[[#This Row],[עזר מיון]]),RANK(טבלה9[[#This Row],[עזר מיון]],טבלה9[[#All],[עזר מיון]],1)+COUNTIF(טבלה9[[#This Row],[עזר מיון]]:OFFSET(טבלה9[[#This Row],[עזר מיון]],0,0),טבלה9[[#This Row],[עזר מיון]])-1,"")</f>
        <v/>
      </c>
    </row>
    <row r="63" spans="3:11">
      <c r="C63" s="61"/>
      <c r="D63" s="60"/>
      <c r="E63" s="60"/>
      <c r="F63" s="60"/>
      <c r="G63" s="73"/>
      <c r="H63" s="77" t="str">
        <f>IF(טבלה9[[#This Row],[שם היחידה]]="","",COUNTIFS('רשימת מאגרים'!$H:$H,טבלה9[[#This Row],[שם היחידה]],'רשימת מאגרים'!$E:$E,"&lt;&gt;"))</f>
        <v/>
      </c>
      <c r="I63" s="100" t="str">
        <f>IF(טבלה9[[#This Row],[שם היחידה]]&lt;&gt;"",המשרד,"")</f>
        <v/>
      </c>
      <c r="J63" s="101" t="str">
        <f>IF(טבלה9[[#This Row],[שם היחידה]]&lt;&gt;"",SUMPRODUCT((טבלה9[[#This Row],[שם היחידה]]&gt;=טבלה9[[#All],[שם היחידה]])+0)+1,"")</f>
        <v/>
      </c>
      <c r="K63" s="101" t="str">
        <f ca="1">IF(N(טבלה9[[#This Row],[עזר מיון]]),RANK(טבלה9[[#This Row],[עזר מיון]],טבלה9[[#All],[עזר מיון]],1)+COUNTIF(טבלה9[[#This Row],[עזר מיון]]:OFFSET(טבלה9[[#This Row],[עזר מיון]],0,0),טבלה9[[#This Row],[עזר מיון]])-1,"")</f>
        <v/>
      </c>
    </row>
    <row r="64" spans="3:11">
      <c r="C64" s="61"/>
      <c r="D64" s="60"/>
      <c r="E64" s="60"/>
      <c r="F64" s="60"/>
      <c r="G64" s="73"/>
      <c r="H64" s="77" t="str">
        <f>IF(טבלה9[[#This Row],[שם היחידה]]="","",COUNTIFS('רשימת מאגרים'!$H:$H,טבלה9[[#This Row],[שם היחידה]],'רשימת מאגרים'!$E:$E,"&lt;&gt;"))</f>
        <v/>
      </c>
      <c r="I64" s="100" t="str">
        <f>IF(טבלה9[[#This Row],[שם היחידה]]&lt;&gt;"",המשרד,"")</f>
        <v/>
      </c>
      <c r="J64" s="101" t="str">
        <f>IF(טבלה9[[#This Row],[שם היחידה]]&lt;&gt;"",SUMPRODUCT((טבלה9[[#This Row],[שם היחידה]]&gt;=טבלה9[[#All],[שם היחידה]])+0)+1,"")</f>
        <v/>
      </c>
      <c r="K64" s="101" t="str">
        <f ca="1">IF(N(טבלה9[[#This Row],[עזר מיון]]),RANK(טבלה9[[#This Row],[עזר מיון]],טבלה9[[#All],[עזר מיון]],1)+COUNTIF(טבלה9[[#This Row],[עזר מיון]]:OFFSET(טבלה9[[#This Row],[עזר מיון]],0,0),טבלה9[[#This Row],[עזר מיון]])-1,"")</f>
        <v/>
      </c>
    </row>
    <row r="65" spans="3:11">
      <c r="C65" s="61"/>
      <c r="D65" s="60"/>
      <c r="E65" s="60"/>
      <c r="F65" s="60"/>
      <c r="G65" s="73"/>
      <c r="H65" s="77" t="str">
        <f>IF(טבלה9[[#This Row],[שם היחידה]]="","",COUNTIFS('רשימת מאגרים'!$H:$H,טבלה9[[#This Row],[שם היחידה]],'רשימת מאגרים'!$E:$E,"&lt;&gt;"))</f>
        <v/>
      </c>
      <c r="I65" s="100" t="str">
        <f>IF(טבלה9[[#This Row],[שם היחידה]]&lt;&gt;"",המשרד,"")</f>
        <v/>
      </c>
      <c r="J65" s="101" t="str">
        <f>IF(טבלה9[[#This Row],[שם היחידה]]&lt;&gt;"",SUMPRODUCT((טבלה9[[#This Row],[שם היחידה]]&gt;=טבלה9[[#All],[שם היחידה]])+0)+1,"")</f>
        <v/>
      </c>
      <c r="K65" s="101" t="str">
        <f ca="1">IF(N(טבלה9[[#This Row],[עזר מיון]]),RANK(טבלה9[[#This Row],[עזר מיון]],טבלה9[[#All],[עזר מיון]],1)+COUNTIF(טבלה9[[#This Row],[עזר מיון]]:OFFSET(טבלה9[[#This Row],[עזר מיון]],0,0),טבלה9[[#This Row],[עזר מיון]])-1,"")</f>
        <v/>
      </c>
    </row>
    <row r="66" spans="3:11">
      <c r="C66" s="61"/>
      <c r="D66" s="60"/>
      <c r="E66" s="60"/>
      <c r="F66" s="60"/>
      <c r="G66" s="73"/>
      <c r="H66" s="77" t="str">
        <f>IF(טבלה9[[#This Row],[שם היחידה]]="","",COUNTIFS('רשימת מאגרים'!$H:$H,טבלה9[[#This Row],[שם היחידה]],'רשימת מאגרים'!$E:$E,"&lt;&gt;"))</f>
        <v/>
      </c>
      <c r="I66" s="100" t="str">
        <f>IF(טבלה9[[#This Row],[שם היחידה]]&lt;&gt;"",המשרד,"")</f>
        <v/>
      </c>
      <c r="J66" s="101" t="str">
        <f>IF(טבלה9[[#This Row],[שם היחידה]]&lt;&gt;"",SUMPRODUCT((טבלה9[[#This Row],[שם היחידה]]&gt;=טבלה9[[#All],[שם היחידה]])+0)+1,"")</f>
        <v/>
      </c>
      <c r="K66" s="101" t="str">
        <f ca="1">IF(N(טבלה9[[#This Row],[עזר מיון]]),RANK(טבלה9[[#This Row],[עזר מיון]],טבלה9[[#All],[עזר מיון]],1)+COUNTIF(טבלה9[[#This Row],[עזר מיון]]:OFFSET(טבלה9[[#This Row],[עזר מיון]],0,0),טבלה9[[#This Row],[עזר מיון]])-1,"")</f>
        <v/>
      </c>
    </row>
    <row r="67" spans="3:11">
      <c r="C67" s="61"/>
      <c r="D67" s="60"/>
      <c r="E67" s="60"/>
      <c r="F67" s="60"/>
      <c r="G67" s="73"/>
      <c r="H67" s="77" t="str">
        <f>IF(טבלה9[[#This Row],[שם היחידה]]="","",COUNTIFS('רשימת מאגרים'!$H:$H,טבלה9[[#This Row],[שם היחידה]],'רשימת מאגרים'!$E:$E,"&lt;&gt;"))</f>
        <v/>
      </c>
      <c r="I67" s="100" t="str">
        <f>IF(טבלה9[[#This Row],[שם היחידה]]&lt;&gt;"",המשרד,"")</f>
        <v/>
      </c>
      <c r="J67" s="101" t="str">
        <f>IF(טבלה9[[#This Row],[שם היחידה]]&lt;&gt;"",SUMPRODUCT((טבלה9[[#This Row],[שם היחידה]]&gt;=טבלה9[[#All],[שם היחידה]])+0)+1,"")</f>
        <v/>
      </c>
      <c r="K67" s="101" t="str">
        <f ca="1">IF(N(טבלה9[[#This Row],[עזר מיון]]),RANK(טבלה9[[#This Row],[עזר מיון]],טבלה9[[#All],[עזר מיון]],1)+COUNTIF(טבלה9[[#This Row],[עזר מיון]]:OFFSET(טבלה9[[#This Row],[עזר מיון]],0,0),טבלה9[[#This Row],[עזר מיון]])-1,"")</f>
        <v/>
      </c>
    </row>
    <row r="68" spans="3:11">
      <c r="C68" s="61"/>
      <c r="D68" s="60"/>
      <c r="E68" s="60"/>
      <c r="F68" s="60"/>
      <c r="G68" s="73"/>
      <c r="H68" s="77" t="str">
        <f>IF(טבלה9[[#This Row],[שם היחידה]]="","",COUNTIFS('רשימת מאגרים'!$H:$H,טבלה9[[#This Row],[שם היחידה]],'רשימת מאגרים'!$E:$E,"&lt;&gt;"))</f>
        <v/>
      </c>
      <c r="I68" s="100" t="str">
        <f>IF(טבלה9[[#This Row],[שם היחידה]]&lt;&gt;"",המשרד,"")</f>
        <v/>
      </c>
      <c r="J68" s="101" t="str">
        <f>IF(טבלה9[[#This Row],[שם היחידה]]&lt;&gt;"",SUMPRODUCT((טבלה9[[#This Row],[שם היחידה]]&gt;=טבלה9[[#All],[שם היחידה]])+0)+1,"")</f>
        <v/>
      </c>
      <c r="K68" s="101" t="str">
        <f ca="1">IF(N(טבלה9[[#This Row],[עזר מיון]]),RANK(טבלה9[[#This Row],[עזר מיון]],טבלה9[[#All],[עזר מיון]],1)+COUNTIF(טבלה9[[#This Row],[עזר מיון]]:OFFSET(טבלה9[[#This Row],[עזר מיון]],0,0),טבלה9[[#This Row],[עזר מיון]])-1,"")</f>
        <v/>
      </c>
    </row>
    <row r="69" spans="3:11">
      <c r="C69" s="61"/>
      <c r="D69" s="60"/>
      <c r="E69" s="60"/>
      <c r="F69" s="60"/>
      <c r="G69" s="73"/>
      <c r="H69" s="77" t="str">
        <f>IF(טבלה9[[#This Row],[שם היחידה]]="","",COUNTIFS('רשימת מאגרים'!$H:$H,טבלה9[[#This Row],[שם היחידה]],'רשימת מאגרים'!$E:$E,"&lt;&gt;"))</f>
        <v/>
      </c>
      <c r="I69" s="100" t="str">
        <f>IF(טבלה9[[#This Row],[שם היחידה]]&lt;&gt;"",המשרד,"")</f>
        <v/>
      </c>
      <c r="J69" s="101" t="str">
        <f>IF(טבלה9[[#This Row],[שם היחידה]]&lt;&gt;"",SUMPRODUCT((טבלה9[[#This Row],[שם היחידה]]&gt;=טבלה9[[#All],[שם היחידה]])+0)+1,"")</f>
        <v/>
      </c>
      <c r="K69" s="101" t="str">
        <f ca="1">IF(N(טבלה9[[#This Row],[עזר מיון]]),RANK(טבלה9[[#This Row],[עזר מיון]],טבלה9[[#All],[עזר מיון]],1)+COUNTIF(טבלה9[[#This Row],[עזר מיון]]:OFFSET(טבלה9[[#This Row],[עזר מיון]],0,0),טבלה9[[#This Row],[עזר מיון]])-1,"")</f>
        <v/>
      </c>
    </row>
    <row r="70" spans="3:11">
      <c r="C70" s="61"/>
      <c r="D70" s="60"/>
      <c r="E70" s="60"/>
      <c r="F70" s="60"/>
      <c r="G70" s="73"/>
      <c r="H70" s="77" t="str">
        <f>IF(טבלה9[[#This Row],[שם היחידה]]="","",COUNTIFS('רשימת מאגרים'!$H:$H,טבלה9[[#This Row],[שם היחידה]],'רשימת מאגרים'!$E:$E,"&lt;&gt;"))</f>
        <v/>
      </c>
      <c r="I70" s="100" t="str">
        <f>IF(טבלה9[[#This Row],[שם היחידה]]&lt;&gt;"",המשרד,"")</f>
        <v/>
      </c>
      <c r="J70" s="101" t="str">
        <f>IF(טבלה9[[#This Row],[שם היחידה]]&lt;&gt;"",SUMPRODUCT((טבלה9[[#This Row],[שם היחידה]]&gt;=טבלה9[[#All],[שם היחידה]])+0)+1,"")</f>
        <v/>
      </c>
      <c r="K70" s="101" t="str">
        <f ca="1">IF(N(טבלה9[[#This Row],[עזר מיון]]),RANK(טבלה9[[#This Row],[עזר מיון]],טבלה9[[#All],[עזר מיון]],1)+COUNTIF(טבלה9[[#This Row],[עזר מיון]]:OFFSET(טבלה9[[#This Row],[עזר מיון]],0,0),טבלה9[[#This Row],[עזר מיון]])-1,"")</f>
        <v/>
      </c>
    </row>
    <row r="71" spans="3:11">
      <c r="C71" s="61"/>
      <c r="D71" s="60"/>
      <c r="E71" s="60"/>
      <c r="F71" s="60"/>
      <c r="G71" s="73"/>
      <c r="H71" s="77" t="str">
        <f>IF(טבלה9[[#This Row],[שם היחידה]]="","",COUNTIFS('רשימת מאגרים'!$H:$H,טבלה9[[#This Row],[שם היחידה]],'רשימת מאגרים'!$E:$E,"&lt;&gt;"))</f>
        <v/>
      </c>
      <c r="I71" s="100" t="str">
        <f>IF(טבלה9[[#This Row],[שם היחידה]]&lt;&gt;"",המשרד,"")</f>
        <v/>
      </c>
      <c r="J71" s="101" t="str">
        <f>IF(טבלה9[[#This Row],[שם היחידה]]&lt;&gt;"",SUMPRODUCT((טבלה9[[#This Row],[שם היחידה]]&gt;=טבלה9[[#All],[שם היחידה]])+0)+1,"")</f>
        <v/>
      </c>
      <c r="K71" s="101" t="str">
        <f ca="1">IF(N(טבלה9[[#This Row],[עזר מיון]]),RANK(טבלה9[[#This Row],[עזר מיון]],טבלה9[[#All],[עזר מיון]],1)+COUNTIF(טבלה9[[#This Row],[עזר מיון]]:OFFSET(טבלה9[[#This Row],[עזר מיון]],0,0),טבלה9[[#This Row],[עזר מיון]])-1,"")</f>
        <v/>
      </c>
    </row>
    <row r="72" spans="3:11">
      <c r="C72" s="61"/>
      <c r="D72" s="60"/>
      <c r="E72" s="60"/>
      <c r="F72" s="60"/>
      <c r="G72" s="73"/>
      <c r="H72" s="77" t="str">
        <f>IF(טבלה9[[#This Row],[שם היחידה]]="","",COUNTIFS('רשימת מאגרים'!$H:$H,טבלה9[[#This Row],[שם היחידה]],'רשימת מאגרים'!$E:$E,"&lt;&gt;"))</f>
        <v/>
      </c>
      <c r="I72" s="100" t="str">
        <f>IF(טבלה9[[#This Row],[שם היחידה]]&lt;&gt;"",המשרד,"")</f>
        <v/>
      </c>
      <c r="J72" s="101" t="str">
        <f>IF(טבלה9[[#This Row],[שם היחידה]]&lt;&gt;"",SUMPRODUCT((טבלה9[[#This Row],[שם היחידה]]&gt;=טבלה9[[#All],[שם היחידה]])+0)+1,"")</f>
        <v/>
      </c>
      <c r="K72" s="101" t="str">
        <f ca="1">IF(N(טבלה9[[#This Row],[עזר מיון]]),RANK(טבלה9[[#This Row],[עזר מיון]],טבלה9[[#All],[עזר מיון]],1)+COUNTIF(טבלה9[[#This Row],[עזר מיון]]:OFFSET(טבלה9[[#This Row],[עזר מיון]],0,0),טבלה9[[#This Row],[עזר מיון]])-1,"")</f>
        <v/>
      </c>
    </row>
    <row r="73" spans="3:11">
      <c r="C73" s="61"/>
      <c r="D73" s="60"/>
      <c r="E73" s="60"/>
      <c r="F73" s="60"/>
      <c r="G73" s="73"/>
      <c r="H73" s="77" t="str">
        <f>IF(טבלה9[[#This Row],[שם היחידה]]="","",COUNTIFS('רשימת מאגרים'!$H:$H,טבלה9[[#This Row],[שם היחידה]],'רשימת מאגרים'!$E:$E,"&lt;&gt;"))</f>
        <v/>
      </c>
      <c r="I73" s="100" t="str">
        <f>IF(טבלה9[[#This Row],[שם היחידה]]&lt;&gt;"",המשרד,"")</f>
        <v/>
      </c>
      <c r="J73" s="101" t="str">
        <f>IF(טבלה9[[#This Row],[שם היחידה]]&lt;&gt;"",SUMPRODUCT((טבלה9[[#This Row],[שם היחידה]]&gt;=טבלה9[[#All],[שם היחידה]])+0)+1,"")</f>
        <v/>
      </c>
      <c r="K73" s="101" t="str">
        <f ca="1">IF(N(טבלה9[[#This Row],[עזר מיון]]),RANK(טבלה9[[#This Row],[עזר מיון]],טבלה9[[#All],[עזר מיון]],1)+COUNTIF(טבלה9[[#This Row],[עזר מיון]]:OFFSET(טבלה9[[#This Row],[עזר מיון]],0,0),טבלה9[[#This Row],[עזר מיון]])-1,"")</f>
        <v/>
      </c>
    </row>
    <row r="74" spans="3:11">
      <c r="C74" s="61"/>
      <c r="D74" s="60"/>
      <c r="E74" s="60"/>
      <c r="F74" s="60"/>
      <c r="G74" s="73"/>
      <c r="H74" s="77" t="str">
        <f>IF(טבלה9[[#This Row],[שם היחידה]]="","",COUNTIFS('רשימת מאגרים'!$H:$H,טבלה9[[#This Row],[שם היחידה]],'רשימת מאגרים'!$E:$E,"&lt;&gt;"))</f>
        <v/>
      </c>
      <c r="I74" s="100" t="str">
        <f>IF(טבלה9[[#This Row],[שם היחידה]]&lt;&gt;"",המשרד,"")</f>
        <v/>
      </c>
      <c r="J74" s="101" t="str">
        <f>IF(טבלה9[[#This Row],[שם היחידה]]&lt;&gt;"",SUMPRODUCT((טבלה9[[#This Row],[שם היחידה]]&gt;=טבלה9[[#All],[שם היחידה]])+0)+1,"")</f>
        <v/>
      </c>
      <c r="K74" s="101" t="str">
        <f ca="1">IF(N(טבלה9[[#This Row],[עזר מיון]]),RANK(טבלה9[[#This Row],[עזר מיון]],טבלה9[[#All],[עזר מיון]],1)+COUNTIF(טבלה9[[#This Row],[עזר מיון]]:OFFSET(טבלה9[[#This Row],[עזר מיון]],0,0),טבלה9[[#This Row],[עזר מיון]])-1,"")</f>
        <v/>
      </c>
    </row>
    <row r="75" spans="3:11">
      <c r="C75" s="61"/>
      <c r="D75" s="60"/>
      <c r="E75" s="60"/>
      <c r="F75" s="60"/>
      <c r="G75" s="73"/>
      <c r="H75" s="77" t="str">
        <f>IF(טבלה9[[#This Row],[שם היחידה]]="","",COUNTIFS('רשימת מאגרים'!$H:$H,טבלה9[[#This Row],[שם היחידה]],'רשימת מאגרים'!$E:$E,"&lt;&gt;"))</f>
        <v/>
      </c>
      <c r="I75" s="100" t="str">
        <f>IF(טבלה9[[#This Row],[שם היחידה]]&lt;&gt;"",המשרד,"")</f>
        <v/>
      </c>
      <c r="J75" s="101" t="str">
        <f>IF(טבלה9[[#This Row],[שם היחידה]]&lt;&gt;"",SUMPRODUCT((טבלה9[[#This Row],[שם היחידה]]&gt;=טבלה9[[#All],[שם היחידה]])+0)+1,"")</f>
        <v/>
      </c>
      <c r="K75" s="101" t="str">
        <f ca="1">IF(N(טבלה9[[#This Row],[עזר מיון]]),RANK(טבלה9[[#This Row],[עזר מיון]],טבלה9[[#All],[עזר מיון]],1)+COUNTIF(טבלה9[[#This Row],[עזר מיון]]:OFFSET(טבלה9[[#This Row],[עזר מיון]],0,0),טבלה9[[#This Row],[עזר מיון]])-1,"")</f>
        <v/>
      </c>
    </row>
    <row r="76" spans="3:11">
      <c r="C76" s="61"/>
      <c r="D76" s="60"/>
      <c r="E76" s="60"/>
      <c r="F76" s="60"/>
      <c r="G76" s="73"/>
      <c r="H76" s="77" t="str">
        <f>IF(טבלה9[[#This Row],[שם היחידה]]="","",COUNTIFS('רשימת מאגרים'!$H:$H,טבלה9[[#This Row],[שם היחידה]],'רשימת מאגרים'!$E:$E,"&lt;&gt;"))</f>
        <v/>
      </c>
      <c r="I76" s="100" t="str">
        <f>IF(טבלה9[[#This Row],[שם היחידה]]&lt;&gt;"",המשרד,"")</f>
        <v/>
      </c>
      <c r="J76" s="101" t="str">
        <f>IF(טבלה9[[#This Row],[שם היחידה]]&lt;&gt;"",SUMPRODUCT((טבלה9[[#This Row],[שם היחידה]]&gt;=טבלה9[[#All],[שם היחידה]])+0)+1,"")</f>
        <v/>
      </c>
      <c r="K76" s="101" t="str">
        <f ca="1">IF(N(טבלה9[[#This Row],[עזר מיון]]),RANK(טבלה9[[#This Row],[עזר מיון]],טבלה9[[#All],[עזר מיון]],1)+COUNTIF(טבלה9[[#This Row],[עזר מיון]]:OFFSET(טבלה9[[#This Row],[עזר מיון]],0,0),טבלה9[[#This Row],[עזר מיון]])-1,"")</f>
        <v/>
      </c>
    </row>
    <row r="77" spans="3:11">
      <c r="C77" s="61"/>
      <c r="D77" s="60"/>
      <c r="E77" s="60"/>
      <c r="F77" s="60"/>
      <c r="G77" s="73"/>
      <c r="H77" s="77" t="str">
        <f>IF(טבלה9[[#This Row],[שם היחידה]]="","",COUNTIFS('רשימת מאגרים'!$H:$H,טבלה9[[#This Row],[שם היחידה]],'רשימת מאגרים'!$E:$E,"&lt;&gt;"))</f>
        <v/>
      </c>
      <c r="I77" s="100" t="str">
        <f>IF(טבלה9[[#This Row],[שם היחידה]]&lt;&gt;"",המשרד,"")</f>
        <v/>
      </c>
      <c r="J77" s="101" t="str">
        <f>IF(טבלה9[[#This Row],[שם היחידה]]&lt;&gt;"",SUMPRODUCT((טבלה9[[#This Row],[שם היחידה]]&gt;=טבלה9[[#All],[שם היחידה]])+0)+1,"")</f>
        <v/>
      </c>
      <c r="K77" s="101" t="str">
        <f ca="1">IF(N(טבלה9[[#This Row],[עזר מיון]]),RANK(טבלה9[[#This Row],[עזר מיון]],טבלה9[[#All],[עזר מיון]],1)+COUNTIF(טבלה9[[#This Row],[עזר מיון]]:OFFSET(טבלה9[[#This Row],[עזר מיון]],0,0),טבלה9[[#This Row],[עזר מיון]])-1,"")</f>
        <v/>
      </c>
    </row>
    <row r="78" spans="3:11">
      <c r="C78" s="61"/>
      <c r="D78" s="60"/>
      <c r="E78" s="60"/>
      <c r="F78" s="60"/>
      <c r="G78" s="73"/>
      <c r="H78" s="77" t="str">
        <f>IF(טבלה9[[#This Row],[שם היחידה]]="","",COUNTIFS('רשימת מאגרים'!$H:$H,טבלה9[[#This Row],[שם היחידה]],'רשימת מאגרים'!$E:$E,"&lt;&gt;"))</f>
        <v/>
      </c>
      <c r="I78" s="100" t="str">
        <f>IF(טבלה9[[#This Row],[שם היחידה]]&lt;&gt;"",המשרד,"")</f>
        <v/>
      </c>
      <c r="J78" s="101" t="str">
        <f>IF(טבלה9[[#This Row],[שם היחידה]]&lt;&gt;"",SUMPRODUCT((טבלה9[[#This Row],[שם היחידה]]&gt;=טבלה9[[#All],[שם היחידה]])+0)+1,"")</f>
        <v/>
      </c>
      <c r="K78" s="101" t="str">
        <f ca="1">IF(N(טבלה9[[#This Row],[עזר מיון]]),RANK(טבלה9[[#This Row],[עזר מיון]],טבלה9[[#All],[עזר מיון]],1)+COUNTIF(טבלה9[[#This Row],[עזר מיון]]:OFFSET(טבלה9[[#This Row],[עזר מיון]],0,0),טבלה9[[#This Row],[עזר מיון]])-1,"")</f>
        <v/>
      </c>
    </row>
    <row r="79" spans="3:11">
      <c r="C79" s="61"/>
      <c r="D79" s="60"/>
      <c r="E79" s="60"/>
      <c r="F79" s="60"/>
      <c r="G79" s="73"/>
      <c r="H79" s="77" t="str">
        <f>IF(טבלה9[[#This Row],[שם היחידה]]="","",COUNTIFS('רשימת מאגרים'!$H:$H,טבלה9[[#This Row],[שם היחידה]],'רשימת מאגרים'!$E:$E,"&lt;&gt;"))</f>
        <v/>
      </c>
      <c r="I79" s="100" t="str">
        <f>IF(טבלה9[[#This Row],[שם היחידה]]&lt;&gt;"",המשרד,"")</f>
        <v/>
      </c>
      <c r="J79" s="101" t="str">
        <f>IF(טבלה9[[#This Row],[שם היחידה]]&lt;&gt;"",SUMPRODUCT((טבלה9[[#This Row],[שם היחידה]]&gt;=טבלה9[[#All],[שם היחידה]])+0)+1,"")</f>
        <v/>
      </c>
      <c r="K79" s="101" t="str">
        <f ca="1">IF(N(טבלה9[[#This Row],[עזר מיון]]),RANK(טבלה9[[#This Row],[עזר מיון]],טבלה9[[#All],[עזר מיון]],1)+COUNTIF(טבלה9[[#This Row],[עזר מיון]]:OFFSET(טבלה9[[#This Row],[עזר מיון]],0,0),טבלה9[[#This Row],[עזר מיון]])-1,"")</f>
        <v/>
      </c>
    </row>
    <row r="80" spans="3:11">
      <c r="C80" s="61"/>
      <c r="D80" s="60"/>
      <c r="E80" s="60"/>
      <c r="F80" s="60"/>
      <c r="G80" s="73"/>
      <c r="H80" s="77" t="str">
        <f>IF(טבלה9[[#This Row],[שם היחידה]]="","",COUNTIFS('רשימת מאגרים'!$H:$H,טבלה9[[#This Row],[שם היחידה]],'רשימת מאגרים'!$E:$E,"&lt;&gt;"))</f>
        <v/>
      </c>
      <c r="I80" s="100" t="str">
        <f>IF(טבלה9[[#This Row],[שם היחידה]]&lt;&gt;"",המשרד,"")</f>
        <v/>
      </c>
      <c r="J80" s="101" t="str">
        <f>IF(טבלה9[[#This Row],[שם היחידה]]&lt;&gt;"",SUMPRODUCT((טבלה9[[#This Row],[שם היחידה]]&gt;=טבלה9[[#All],[שם היחידה]])+0)+1,"")</f>
        <v/>
      </c>
      <c r="K80" s="101" t="str">
        <f ca="1">IF(N(טבלה9[[#This Row],[עזר מיון]]),RANK(טבלה9[[#This Row],[עזר מיון]],טבלה9[[#All],[עזר מיון]],1)+COUNTIF(טבלה9[[#This Row],[עזר מיון]]:OFFSET(טבלה9[[#This Row],[עזר מיון]],0,0),טבלה9[[#This Row],[עזר מיון]])-1,"")</f>
        <v/>
      </c>
    </row>
    <row r="81" spans="3:11">
      <c r="C81" s="61"/>
      <c r="D81" s="60"/>
      <c r="E81" s="60"/>
      <c r="F81" s="60"/>
      <c r="G81" s="73"/>
      <c r="H81" s="77" t="str">
        <f>IF(טבלה9[[#This Row],[שם היחידה]]="","",COUNTIFS('רשימת מאגרים'!$H:$H,טבלה9[[#This Row],[שם היחידה]],'רשימת מאגרים'!$E:$E,"&lt;&gt;"))</f>
        <v/>
      </c>
      <c r="I81" s="100" t="str">
        <f>IF(טבלה9[[#This Row],[שם היחידה]]&lt;&gt;"",המשרד,"")</f>
        <v/>
      </c>
      <c r="J81" s="101" t="str">
        <f>IF(טבלה9[[#This Row],[שם היחידה]]&lt;&gt;"",SUMPRODUCT((טבלה9[[#This Row],[שם היחידה]]&gt;=טבלה9[[#All],[שם היחידה]])+0)+1,"")</f>
        <v/>
      </c>
      <c r="K81" s="101" t="str">
        <f ca="1">IF(N(טבלה9[[#This Row],[עזר מיון]]),RANK(טבלה9[[#This Row],[עזר מיון]],טבלה9[[#All],[עזר מיון]],1)+COUNTIF(טבלה9[[#This Row],[עזר מיון]]:OFFSET(טבלה9[[#This Row],[עזר מיון]],0,0),טבלה9[[#This Row],[עזר מיון]])-1,"")</f>
        <v/>
      </c>
    </row>
    <row r="82" spans="3:11">
      <c r="C82" s="61"/>
      <c r="D82" s="60"/>
      <c r="E82" s="60"/>
      <c r="F82" s="60"/>
      <c r="G82" s="73"/>
      <c r="H82" s="77" t="str">
        <f>IF(טבלה9[[#This Row],[שם היחידה]]="","",COUNTIFS('רשימת מאגרים'!$H:$H,טבלה9[[#This Row],[שם היחידה]],'רשימת מאגרים'!$E:$E,"&lt;&gt;"))</f>
        <v/>
      </c>
      <c r="I82" s="100" t="str">
        <f>IF(טבלה9[[#This Row],[שם היחידה]]&lt;&gt;"",המשרד,"")</f>
        <v/>
      </c>
      <c r="J82" s="101" t="str">
        <f>IF(טבלה9[[#This Row],[שם היחידה]]&lt;&gt;"",SUMPRODUCT((טבלה9[[#This Row],[שם היחידה]]&gt;=טבלה9[[#All],[שם היחידה]])+0)+1,"")</f>
        <v/>
      </c>
      <c r="K82" s="101" t="str">
        <f ca="1">IF(N(טבלה9[[#This Row],[עזר מיון]]),RANK(טבלה9[[#This Row],[עזר מיון]],טבלה9[[#All],[עזר מיון]],1)+COUNTIF(טבלה9[[#This Row],[עזר מיון]]:OFFSET(טבלה9[[#This Row],[עזר מיון]],0,0),טבלה9[[#This Row],[עזר מיון]])-1,"")</f>
        <v/>
      </c>
    </row>
    <row r="83" spans="3:11">
      <c r="C83" s="61"/>
      <c r="D83" s="60"/>
      <c r="E83" s="60"/>
      <c r="F83" s="60"/>
      <c r="G83" s="73"/>
      <c r="H83" s="77" t="str">
        <f>IF(טבלה9[[#This Row],[שם היחידה]]="","",COUNTIFS('רשימת מאגרים'!$H:$H,טבלה9[[#This Row],[שם היחידה]],'רשימת מאגרים'!$E:$E,"&lt;&gt;"))</f>
        <v/>
      </c>
      <c r="I83" s="100" t="str">
        <f>IF(טבלה9[[#This Row],[שם היחידה]]&lt;&gt;"",המשרד,"")</f>
        <v/>
      </c>
      <c r="J83" s="101" t="str">
        <f>IF(טבלה9[[#This Row],[שם היחידה]]&lt;&gt;"",SUMPRODUCT((טבלה9[[#This Row],[שם היחידה]]&gt;=טבלה9[[#All],[שם היחידה]])+0)+1,"")</f>
        <v/>
      </c>
      <c r="K83" s="101" t="str">
        <f ca="1">IF(N(טבלה9[[#This Row],[עזר מיון]]),RANK(טבלה9[[#This Row],[עזר מיון]],טבלה9[[#All],[עזר מיון]],1)+COUNTIF(טבלה9[[#This Row],[עזר מיון]]:OFFSET(טבלה9[[#This Row],[עזר מיון]],0,0),טבלה9[[#This Row],[עזר מיון]])-1,"")</f>
        <v/>
      </c>
    </row>
    <row r="84" spans="3:11">
      <c r="C84" s="61"/>
      <c r="D84" s="60"/>
      <c r="E84" s="60"/>
      <c r="F84" s="60"/>
      <c r="G84" s="73"/>
      <c r="H84" s="77" t="str">
        <f>IF(טבלה9[[#This Row],[שם היחידה]]="","",COUNTIFS('רשימת מאגרים'!$H:$H,טבלה9[[#This Row],[שם היחידה]],'רשימת מאגרים'!$E:$E,"&lt;&gt;"))</f>
        <v/>
      </c>
      <c r="I84" s="100" t="str">
        <f>IF(טבלה9[[#This Row],[שם היחידה]]&lt;&gt;"",המשרד,"")</f>
        <v/>
      </c>
      <c r="J84" s="101" t="str">
        <f>IF(טבלה9[[#This Row],[שם היחידה]]&lt;&gt;"",SUMPRODUCT((טבלה9[[#This Row],[שם היחידה]]&gt;=טבלה9[[#All],[שם היחידה]])+0)+1,"")</f>
        <v/>
      </c>
      <c r="K84" s="101" t="str">
        <f ca="1">IF(N(טבלה9[[#This Row],[עזר מיון]]),RANK(טבלה9[[#This Row],[עזר מיון]],טבלה9[[#All],[עזר מיון]],1)+COUNTIF(טבלה9[[#This Row],[עזר מיון]]:OFFSET(טבלה9[[#This Row],[עזר מיון]],0,0),טבלה9[[#This Row],[עזר מיון]])-1,"")</f>
        <v/>
      </c>
    </row>
    <row r="85" spans="3:11">
      <c r="C85" s="61"/>
      <c r="D85" s="60"/>
      <c r="E85" s="60"/>
      <c r="F85" s="60"/>
      <c r="G85" s="73"/>
      <c r="H85" s="77" t="str">
        <f>IF(טבלה9[[#This Row],[שם היחידה]]="","",COUNTIFS('רשימת מאגרים'!$H:$H,טבלה9[[#This Row],[שם היחידה]],'רשימת מאגרים'!$E:$E,"&lt;&gt;"))</f>
        <v/>
      </c>
      <c r="I85" s="100" t="str">
        <f>IF(טבלה9[[#This Row],[שם היחידה]]&lt;&gt;"",המשרד,"")</f>
        <v/>
      </c>
      <c r="J85" s="101" t="str">
        <f>IF(טבלה9[[#This Row],[שם היחידה]]&lt;&gt;"",SUMPRODUCT((טבלה9[[#This Row],[שם היחידה]]&gt;=טבלה9[[#All],[שם היחידה]])+0)+1,"")</f>
        <v/>
      </c>
      <c r="K85" s="101" t="str">
        <f ca="1">IF(N(טבלה9[[#This Row],[עזר מיון]]),RANK(טבלה9[[#This Row],[עזר מיון]],טבלה9[[#All],[עזר מיון]],1)+COUNTIF(טבלה9[[#This Row],[עזר מיון]]:OFFSET(טבלה9[[#This Row],[עזר מיון]],0,0),טבלה9[[#This Row],[עזר מיון]])-1,"")</f>
        <v/>
      </c>
    </row>
    <row r="86" spans="3:11">
      <c r="C86" s="61"/>
      <c r="D86" s="60"/>
      <c r="E86" s="60"/>
      <c r="F86" s="60"/>
      <c r="G86" s="73"/>
      <c r="H86" s="77" t="str">
        <f>IF(טבלה9[[#This Row],[שם היחידה]]="","",COUNTIFS('רשימת מאגרים'!$H:$H,טבלה9[[#This Row],[שם היחידה]],'רשימת מאגרים'!$E:$E,"&lt;&gt;"))</f>
        <v/>
      </c>
      <c r="I86" s="100" t="str">
        <f>IF(טבלה9[[#This Row],[שם היחידה]]&lt;&gt;"",המשרד,"")</f>
        <v/>
      </c>
      <c r="J86" s="101" t="str">
        <f>IF(טבלה9[[#This Row],[שם היחידה]]&lt;&gt;"",SUMPRODUCT((טבלה9[[#This Row],[שם היחידה]]&gt;=טבלה9[[#All],[שם היחידה]])+0)+1,"")</f>
        <v/>
      </c>
      <c r="K86" s="101" t="str">
        <f ca="1">IF(N(טבלה9[[#This Row],[עזר מיון]]),RANK(טבלה9[[#This Row],[עזר מיון]],טבלה9[[#All],[עזר מיון]],1)+COUNTIF(טבלה9[[#This Row],[עזר מיון]]:OFFSET(טבלה9[[#This Row],[עזר מיון]],0,0),טבלה9[[#This Row],[עזר מיון]])-1,"")</f>
        <v/>
      </c>
    </row>
    <row r="87" spans="3:11">
      <c r="C87" s="61"/>
      <c r="D87" s="60"/>
      <c r="E87" s="60"/>
      <c r="F87" s="60"/>
      <c r="G87" s="73"/>
      <c r="H87" s="77" t="str">
        <f>IF(טבלה9[[#This Row],[שם היחידה]]="","",COUNTIFS('רשימת מאגרים'!$H:$H,טבלה9[[#This Row],[שם היחידה]],'רשימת מאגרים'!$E:$E,"&lt;&gt;"))</f>
        <v/>
      </c>
      <c r="I87" s="100" t="str">
        <f>IF(טבלה9[[#This Row],[שם היחידה]]&lt;&gt;"",המשרד,"")</f>
        <v/>
      </c>
      <c r="J87" s="101" t="str">
        <f>IF(טבלה9[[#This Row],[שם היחידה]]&lt;&gt;"",SUMPRODUCT((טבלה9[[#This Row],[שם היחידה]]&gt;=טבלה9[[#All],[שם היחידה]])+0)+1,"")</f>
        <v/>
      </c>
      <c r="K87" s="101" t="str">
        <f ca="1">IF(N(טבלה9[[#This Row],[עזר מיון]]),RANK(טבלה9[[#This Row],[עזר מיון]],טבלה9[[#All],[עזר מיון]],1)+COUNTIF(טבלה9[[#This Row],[עזר מיון]]:OFFSET(טבלה9[[#This Row],[עזר מיון]],0,0),טבלה9[[#This Row],[עזר מיון]])-1,"")</f>
        <v/>
      </c>
    </row>
    <row r="88" spans="3:11">
      <c r="C88" s="61"/>
      <c r="D88" s="60"/>
      <c r="E88" s="60"/>
      <c r="F88" s="60"/>
      <c r="G88" s="73"/>
      <c r="H88" s="77" t="str">
        <f>IF(טבלה9[[#This Row],[שם היחידה]]="","",COUNTIFS('רשימת מאגרים'!$H:$H,טבלה9[[#This Row],[שם היחידה]],'רשימת מאגרים'!$E:$E,"&lt;&gt;"))</f>
        <v/>
      </c>
      <c r="I88" s="100" t="str">
        <f>IF(טבלה9[[#This Row],[שם היחידה]]&lt;&gt;"",המשרד,"")</f>
        <v/>
      </c>
      <c r="J88" s="101" t="str">
        <f>IF(טבלה9[[#This Row],[שם היחידה]]&lt;&gt;"",SUMPRODUCT((טבלה9[[#This Row],[שם היחידה]]&gt;=טבלה9[[#All],[שם היחידה]])+0)+1,"")</f>
        <v/>
      </c>
      <c r="K88" s="101" t="str">
        <f ca="1">IF(N(טבלה9[[#This Row],[עזר מיון]]),RANK(טבלה9[[#This Row],[עזר מיון]],טבלה9[[#All],[עזר מיון]],1)+COUNTIF(טבלה9[[#This Row],[עזר מיון]]:OFFSET(טבלה9[[#This Row],[עזר מיון]],0,0),טבלה9[[#This Row],[עזר מיון]])-1,"")</f>
        <v/>
      </c>
    </row>
    <row r="89" spans="3:11">
      <c r="C89" s="61"/>
      <c r="D89" s="60"/>
      <c r="E89" s="60"/>
      <c r="F89" s="60"/>
      <c r="G89" s="73"/>
      <c r="H89" s="77" t="str">
        <f>IF(טבלה9[[#This Row],[שם היחידה]]="","",COUNTIFS('רשימת מאגרים'!$H:$H,טבלה9[[#This Row],[שם היחידה]],'רשימת מאגרים'!$E:$E,"&lt;&gt;"))</f>
        <v/>
      </c>
      <c r="I89" s="100" t="str">
        <f>IF(טבלה9[[#This Row],[שם היחידה]]&lt;&gt;"",המשרד,"")</f>
        <v/>
      </c>
      <c r="J89" s="101" t="str">
        <f>IF(טבלה9[[#This Row],[שם היחידה]]&lt;&gt;"",SUMPRODUCT((טבלה9[[#This Row],[שם היחידה]]&gt;=טבלה9[[#All],[שם היחידה]])+0)+1,"")</f>
        <v/>
      </c>
      <c r="K89" s="101" t="str">
        <f ca="1">IF(N(טבלה9[[#This Row],[עזר מיון]]),RANK(טבלה9[[#This Row],[עזר מיון]],טבלה9[[#All],[עזר מיון]],1)+COUNTIF(טבלה9[[#This Row],[עזר מיון]]:OFFSET(טבלה9[[#This Row],[עזר מיון]],0,0),טבלה9[[#This Row],[עזר מיון]])-1,"")</f>
        <v/>
      </c>
    </row>
    <row r="90" spans="3:11">
      <c r="C90" s="61"/>
      <c r="D90" s="60"/>
      <c r="E90" s="60"/>
      <c r="F90" s="60"/>
      <c r="G90" s="73"/>
      <c r="H90" s="77" t="str">
        <f>IF(טבלה9[[#This Row],[שם היחידה]]="","",COUNTIFS('רשימת מאגרים'!$H:$H,טבלה9[[#This Row],[שם היחידה]],'רשימת מאגרים'!$E:$E,"&lt;&gt;"))</f>
        <v/>
      </c>
      <c r="I90" s="100" t="str">
        <f>IF(טבלה9[[#This Row],[שם היחידה]]&lt;&gt;"",המשרד,"")</f>
        <v/>
      </c>
      <c r="J90" s="101" t="str">
        <f>IF(טבלה9[[#This Row],[שם היחידה]]&lt;&gt;"",SUMPRODUCT((טבלה9[[#This Row],[שם היחידה]]&gt;=טבלה9[[#All],[שם היחידה]])+0)+1,"")</f>
        <v/>
      </c>
      <c r="K90" s="101" t="str">
        <f ca="1">IF(N(טבלה9[[#This Row],[עזר מיון]]),RANK(טבלה9[[#This Row],[עזר מיון]],טבלה9[[#All],[עזר מיון]],1)+COUNTIF(טבלה9[[#This Row],[עזר מיון]]:OFFSET(טבלה9[[#This Row],[עזר מיון]],0,0),טבלה9[[#This Row],[עזר מיון]])-1,"")</f>
        <v/>
      </c>
    </row>
    <row r="91" spans="3:11">
      <c r="C91" s="61"/>
      <c r="D91" s="60"/>
      <c r="E91" s="60"/>
      <c r="F91" s="60"/>
      <c r="G91" s="73"/>
      <c r="H91" s="77" t="str">
        <f>IF(טבלה9[[#This Row],[שם היחידה]]="","",COUNTIFS('רשימת מאגרים'!$H:$H,טבלה9[[#This Row],[שם היחידה]],'רשימת מאגרים'!$E:$E,"&lt;&gt;"))</f>
        <v/>
      </c>
      <c r="I91" s="100" t="str">
        <f>IF(טבלה9[[#This Row],[שם היחידה]]&lt;&gt;"",המשרד,"")</f>
        <v/>
      </c>
      <c r="J91" s="101" t="str">
        <f>IF(טבלה9[[#This Row],[שם היחידה]]&lt;&gt;"",SUMPRODUCT((טבלה9[[#This Row],[שם היחידה]]&gt;=טבלה9[[#All],[שם היחידה]])+0)+1,"")</f>
        <v/>
      </c>
      <c r="K91" s="101" t="str">
        <f ca="1">IF(N(טבלה9[[#This Row],[עזר מיון]]),RANK(טבלה9[[#This Row],[עזר מיון]],טבלה9[[#All],[עזר מיון]],1)+COUNTIF(טבלה9[[#This Row],[עזר מיון]]:OFFSET(טבלה9[[#This Row],[עזר מיון]],0,0),טבלה9[[#This Row],[עזר מיון]])-1,"")</f>
        <v/>
      </c>
    </row>
    <row r="92" spans="3:11">
      <c r="C92" s="61"/>
      <c r="D92" s="60"/>
      <c r="E92" s="60"/>
      <c r="F92" s="60"/>
      <c r="G92" s="73"/>
      <c r="H92" s="77" t="str">
        <f>IF(טבלה9[[#This Row],[שם היחידה]]="","",COUNTIFS('רשימת מאגרים'!$H:$H,טבלה9[[#This Row],[שם היחידה]],'רשימת מאגרים'!$E:$E,"&lt;&gt;"))</f>
        <v/>
      </c>
      <c r="I92" s="100" t="str">
        <f>IF(טבלה9[[#This Row],[שם היחידה]]&lt;&gt;"",המשרד,"")</f>
        <v/>
      </c>
      <c r="J92" s="101" t="str">
        <f>IF(טבלה9[[#This Row],[שם היחידה]]&lt;&gt;"",SUMPRODUCT((טבלה9[[#This Row],[שם היחידה]]&gt;=טבלה9[[#All],[שם היחידה]])+0)+1,"")</f>
        <v/>
      </c>
      <c r="K92" s="101" t="str">
        <f ca="1">IF(N(טבלה9[[#This Row],[עזר מיון]]),RANK(טבלה9[[#This Row],[עזר מיון]],טבלה9[[#All],[עזר מיון]],1)+COUNTIF(טבלה9[[#This Row],[עזר מיון]]:OFFSET(טבלה9[[#This Row],[עזר מיון]],0,0),טבלה9[[#This Row],[עזר מיון]])-1,"")</f>
        <v/>
      </c>
    </row>
    <row r="93" spans="3:11">
      <c r="C93" s="61"/>
      <c r="D93" s="60"/>
      <c r="E93" s="60"/>
      <c r="F93" s="60"/>
      <c r="G93" s="73"/>
      <c r="H93" s="77" t="str">
        <f>IF(טבלה9[[#This Row],[שם היחידה]]="","",COUNTIFS('רשימת מאגרים'!$H:$H,טבלה9[[#This Row],[שם היחידה]],'רשימת מאגרים'!$E:$E,"&lt;&gt;"))</f>
        <v/>
      </c>
      <c r="I93" s="100" t="str">
        <f>IF(טבלה9[[#This Row],[שם היחידה]]&lt;&gt;"",המשרד,"")</f>
        <v/>
      </c>
      <c r="J93" s="101" t="str">
        <f>IF(טבלה9[[#This Row],[שם היחידה]]&lt;&gt;"",SUMPRODUCT((טבלה9[[#This Row],[שם היחידה]]&gt;=טבלה9[[#All],[שם היחידה]])+0)+1,"")</f>
        <v/>
      </c>
      <c r="K93" s="101" t="str">
        <f ca="1">IF(N(טבלה9[[#This Row],[עזר מיון]]),RANK(טבלה9[[#This Row],[עזר מיון]],טבלה9[[#All],[עזר מיון]],1)+COUNTIF(טבלה9[[#This Row],[עזר מיון]]:OFFSET(טבלה9[[#This Row],[עזר מיון]],0,0),טבלה9[[#This Row],[עזר מיון]])-1,"")</f>
        <v/>
      </c>
    </row>
    <row r="94" spans="3:11">
      <c r="C94" s="61"/>
      <c r="D94" s="60"/>
      <c r="E94" s="60"/>
      <c r="F94" s="60"/>
      <c r="G94" s="73"/>
      <c r="H94" s="77" t="str">
        <f>IF(טבלה9[[#This Row],[שם היחידה]]="","",COUNTIFS('רשימת מאגרים'!$H:$H,טבלה9[[#This Row],[שם היחידה]],'רשימת מאגרים'!$E:$E,"&lt;&gt;"))</f>
        <v/>
      </c>
      <c r="I94" s="100" t="str">
        <f>IF(טבלה9[[#This Row],[שם היחידה]]&lt;&gt;"",המשרד,"")</f>
        <v/>
      </c>
      <c r="J94" s="101" t="str">
        <f>IF(טבלה9[[#This Row],[שם היחידה]]&lt;&gt;"",SUMPRODUCT((טבלה9[[#This Row],[שם היחידה]]&gt;=טבלה9[[#All],[שם היחידה]])+0)+1,"")</f>
        <v/>
      </c>
      <c r="K94" s="101" t="str">
        <f ca="1">IF(N(טבלה9[[#This Row],[עזר מיון]]),RANK(טבלה9[[#This Row],[עזר מיון]],טבלה9[[#All],[עזר מיון]],1)+COUNTIF(טבלה9[[#This Row],[עזר מיון]]:OFFSET(טבלה9[[#This Row],[עזר מיון]],0,0),טבלה9[[#This Row],[עזר מיון]])-1,"")</f>
        <v/>
      </c>
    </row>
    <row r="95" spans="3:11">
      <c r="C95" s="61"/>
      <c r="D95" s="60"/>
      <c r="E95" s="60"/>
      <c r="F95" s="60"/>
      <c r="G95" s="73"/>
      <c r="H95" s="77" t="str">
        <f>IF(טבלה9[[#This Row],[שם היחידה]]="","",COUNTIFS('רשימת מאגרים'!$H:$H,טבלה9[[#This Row],[שם היחידה]],'רשימת מאגרים'!$E:$E,"&lt;&gt;"))</f>
        <v/>
      </c>
      <c r="I95" s="100" t="str">
        <f>IF(טבלה9[[#This Row],[שם היחידה]]&lt;&gt;"",המשרד,"")</f>
        <v/>
      </c>
      <c r="J95" s="101" t="str">
        <f>IF(טבלה9[[#This Row],[שם היחידה]]&lt;&gt;"",SUMPRODUCT((טבלה9[[#This Row],[שם היחידה]]&gt;=טבלה9[[#All],[שם היחידה]])+0)+1,"")</f>
        <v/>
      </c>
      <c r="K95" s="101" t="str">
        <f ca="1">IF(N(טבלה9[[#This Row],[עזר מיון]]),RANK(טבלה9[[#This Row],[עזר מיון]],טבלה9[[#All],[עזר מיון]],1)+COUNTIF(טבלה9[[#This Row],[עזר מיון]]:OFFSET(טבלה9[[#This Row],[עזר מיון]],0,0),טבלה9[[#This Row],[עזר מיון]])-1,"")</f>
        <v/>
      </c>
    </row>
    <row r="96" spans="3:11">
      <c r="C96" s="61"/>
      <c r="D96" s="60"/>
      <c r="E96" s="60"/>
      <c r="F96" s="60"/>
      <c r="G96" s="73"/>
      <c r="H96" s="77" t="str">
        <f>IF(טבלה9[[#This Row],[שם היחידה]]="","",COUNTIFS('רשימת מאגרים'!$H:$H,טבלה9[[#This Row],[שם היחידה]],'רשימת מאגרים'!$E:$E,"&lt;&gt;"))</f>
        <v/>
      </c>
      <c r="I96" s="100" t="str">
        <f>IF(טבלה9[[#This Row],[שם היחידה]]&lt;&gt;"",המשרד,"")</f>
        <v/>
      </c>
      <c r="J96" s="101" t="str">
        <f>IF(טבלה9[[#This Row],[שם היחידה]]&lt;&gt;"",SUMPRODUCT((טבלה9[[#This Row],[שם היחידה]]&gt;=טבלה9[[#All],[שם היחידה]])+0)+1,"")</f>
        <v/>
      </c>
      <c r="K96" s="101" t="str">
        <f ca="1">IF(N(טבלה9[[#This Row],[עזר מיון]]),RANK(טבלה9[[#This Row],[עזר מיון]],טבלה9[[#All],[עזר מיון]],1)+COUNTIF(טבלה9[[#This Row],[עזר מיון]]:OFFSET(טבלה9[[#This Row],[עזר מיון]],0,0),טבלה9[[#This Row],[עזר מיון]])-1,"")</f>
        <v/>
      </c>
    </row>
    <row r="97" spans="3:11">
      <c r="C97" s="61"/>
      <c r="D97" s="60"/>
      <c r="E97" s="60"/>
      <c r="F97" s="60"/>
      <c r="G97" s="73"/>
      <c r="H97" s="77" t="str">
        <f>IF(טבלה9[[#This Row],[שם היחידה]]="","",COUNTIFS('רשימת מאגרים'!$H:$H,טבלה9[[#This Row],[שם היחידה]],'רשימת מאגרים'!$E:$E,"&lt;&gt;"))</f>
        <v/>
      </c>
      <c r="I97" s="100" t="str">
        <f>IF(טבלה9[[#This Row],[שם היחידה]]&lt;&gt;"",המשרד,"")</f>
        <v/>
      </c>
      <c r="J97" s="101" t="str">
        <f>IF(טבלה9[[#This Row],[שם היחידה]]&lt;&gt;"",SUMPRODUCT((טבלה9[[#This Row],[שם היחידה]]&gt;=טבלה9[[#All],[שם היחידה]])+0)+1,"")</f>
        <v/>
      </c>
      <c r="K97" s="101" t="str">
        <f ca="1">IF(N(טבלה9[[#This Row],[עזר מיון]]),RANK(טבלה9[[#This Row],[עזר מיון]],טבלה9[[#All],[עזר מיון]],1)+COUNTIF(טבלה9[[#This Row],[עזר מיון]]:OFFSET(טבלה9[[#This Row],[עזר מיון]],0,0),טבלה9[[#This Row],[עזר מיון]])-1,"")</f>
        <v/>
      </c>
    </row>
    <row r="98" spans="3:11">
      <c r="C98" s="61"/>
      <c r="D98" s="60"/>
      <c r="E98" s="60"/>
      <c r="F98" s="60"/>
      <c r="G98" s="73"/>
      <c r="H98" s="77" t="str">
        <f>IF(טבלה9[[#This Row],[שם היחידה]]="","",COUNTIFS('רשימת מאגרים'!$H:$H,טבלה9[[#This Row],[שם היחידה]],'רשימת מאגרים'!$E:$E,"&lt;&gt;"))</f>
        <v/>
      </c>
      <c r="I98" s="100" t="str">
        <f>IF(טבלה9[[#This Row],[שם היחידה]]&lt;&gt;"",המשרד,"")</f>
        <v/>
      </c>
      <c r="J98" s="101" t="str">
        <f>IF(טבלה9[[#This Row],[שם היחידה]]&lt;&gt;"",SUMPRODUCT((טבלה9[[#This Row],[שם היחידה]]&gt;=טבלה9[[#All],[שם היחידה]])+0)+1,"")</f>
        <v/>
      </c>
      <c r="K98" s="101" t="str">
        <f ca="1">IF(N(טבלה9[[#This Row],[עזר מיון]]),RANK(טבלה9[[#This Row],[עזר מיון]],טבלה9[[#All],[עזר מיון]],1)+COUNTIF(טבלה9[[#This Row],[עזר מיון]]:OFFSET(טבלה9[[#This Row],[עזר מיון]],0,0),טבלה9[[#This Row],[עזר מיון]])-1,"")</f>
        <v/>
      </c>
    </row>
    <row r="99" spans="3:11">
      <c r="C99" s="61"/>
      <c r="D99" s="60"/>
      <c r="E99" s="60"/>
      <c r="F99" s="60"/>
      <c r="G99" s="73"/>
      <c r="H99" s="77" t="str">
        <f>IF(טבלה9[[#This Row],[שם היחידה]]="","",COUNTIFS('רשימת מאגרים'!$H:$H,טבלה9[[#This Row],[שם היחידה]],'רשימת מאגרים'!$E:$E,"&lt;&gt;"))</f>
        <v/>
      </c>
      <c r="I99" s="100" t="str">
        <f>IF(טבלה9[[#This Row],[שם היחידה]]&lt;&gt;"",המשרד,"")</f>
        <v/>
      </c>
      <c r="J99" s="101" t="str">
        <f>IF(טבלה9[[#This Row],[שם היחידה]]&lt;&gt;"",SUMPRODUCT((טבלה9[[#This Row],[שם היחידה]]&gt;=טבלה9[[#All],[שם היחידה]])+0)+1,"")</f>
        <v/>
      </c>
      <c r="K99" s="101" t="str">
        <f ca="1">IF(N(טבלה9[[#This Row],[עזר מיון]]),RANK(טבלה9[[#This Row],[עזר מיון]],טבלה9[[#All],[עזר מיון]],1)+COUNTIF(טבלה9[[#This Row],[עזר מיון]]:OFFSET(טבלה9[[#This Row],[עזר מיון]],0,0),טבלה9[[#This Row],[עזר מיון]])-1,"")</f>
        <v/>
      </c>
    </row>
    <row r="100" spans="3:11">
      <c r="C100" s="61"/>
      <c r="D100" s="60"/>
      <c r="E100" s="60"/>
      <c r="F100" s="60"/>
      <c r="G100" s="73"/>
      <c r="H100" s="77" t="str">
        <f>IF(טבלה9[[#This Row],[שם היחידה]]="","",COUNTIFS('רשימת מאגרים'!$H:$H,טבלה9[[#This Row],[שם היחידה]],'רשימת מאגרים'!$E:$E,"&lt;&gt;"))</f>
        <v/>
      </c>
      <c r="I100" s="100" t="str">
        <f>IF(טבלה9[[#This Row],[שם היחידה]]&lt;&gt;"",המשרד,"")</f>
        <v/>
      </c>
      <c r="J100" s="101" t="str">
        <f>IF(טבלה9[[#This Row],[שם היחידה]]&lt;&gt;"",SUMPRODUCT((טבלה9[[#This Row],[שם היחידה]]&gt;=טבלה9[[#All],[שם היחידה]])+0)+1,"")</f>
        <v/>
      </c>
      <c r="K100" s="101" t="str">
        <f ca="1">IF(N(טבלה9[[#This Row],[עזר מיון]]),RANK(טבלה9[[#This Row],[עזר מיון]],טבלה9[[#All],[עזר מיון]],1)+COUNTIF(טבלה9[[#This Row],[עזר מיון]]:OFFSET(טבלה9[[#This Row],[עזר מיון]],0,0),טבלה9[[#This Row],[עזר מיון]])-1,"")</f>
        <v/>
      </c>
    </row>
    <row r="101" spans="3:11">
      <c r="C101" s="61"/>
      <c r="D101" s="60"/>
      <c r="E101" s="60"/>
      <c r="F101" s="60"/>
      <c r="G101" s="73"/>
      <c r="H101" s="77" t="str">
        <f>IF(טבלה9[[#This Row],[שם היחידה]]="","",COUNTIFS('רשימת מאגרים'!$H:$H,טבלה9[[#This Row],[שם היחידה]],'רשימת מאגרים'!$E:$E,"&lt;&gt;"))</f>
        <v/>
      </c>
      <c r="I101" s="100" t="str">
        <f>IF(טבלה9[[#This Row],[שם היחידה]]&lt;&gt;"",המשרד,"")</f>
        <v/>
      </c>
      <c r="J101" s="101" t="str">
        <f>IF(טבלה9[[#This Row],[שם היחידה]]&lt;&gt;"",SUMPRODUCT((טבלה9[[#This Row],[שם היחידה]]&gt;=טבלה9[[#All],[שם היחידה]])+0)+1,"")</f>
        <v/>
      </c>
      <c r="K101" s="101" t="str">
        <f ca="1">IF(N(טבלה9[[#This Row],[עזר מיון]]),RANK(טבלה9[[#This Row],[עזר מיון]],טבלה9[[#All],[עזר מיון]],1)+COUNTIF(טבלה9[[#This Row],[עזר מיון]]:OFFSET(טבלה9[[#This Row],[עזר מיון]],0,0),טבלה9[[#This Row],[עזר מיון]])-1,"")</f>
        <v/>
      </c>
    </row>
    <row r="102" spans="3:11">
      <c r="C102" s="61"/>
      <c r="D102" s="60"/>
      <c r="E102" s="60"/>
      <c r="F102" s="60"/>
      <c r="G102" s="73"/>
      <c r="H102" s="77" t="str">
        <f>IF(טבלה9[[#This Row],[שם היחידה]]="","",COUNTIFS('רשימת מאגרים'!$H:$H,טבלה9[[#This Row],[שם היחידה]],'רשימת מאגרים'!$E:$E,"&lt;&gt;"))</f>
        <v/>
      </c>
      <c r="I102" s="100" t="str">
        <f>IF(טבלה9[[#This Row],[שם היחידה]]&lt;&gt;"",המשרד,"")</f>
        <v/>
      </c>
      <c r="J102" s="101" t="str">
        <f>IF(טבלה9[[#This Row],[שם היחידה]]&lt;&gt;"",SUMPRODUCT((טבלה9[[#This Row],[שם היחידה]]&gt;=טבלה9[[#All],[שם היחידה]])+0)+1,"")</f>
        <v/>
      </c>
      <c r="K102" s="101" t="str">
        <f ca="1">IF(N(טבלה9[[#This Row],[עזר מיון]]),RANK(טבלה9[[#This Row],[עזר מיון]],טבלה9[[#All],[עזר מיון]],1)+COUNTIF(טבלה9[[#This Row],[עזר מיון]]:OFFSET(טבלה9[[#This Row],[עזר מיון]],0,0),טבלה9[[#This Row],[עזר מיון]])-1,"")</f>
        <v/>
      </c>
    </row>
    <row r="103" spans="3:11">
      <c r="C103" s="61"/>
      <c r="D103" s="60"/>
      <c r="E103" s="60"/>
      <c r="F103" s="60"/>
      <c r="G103" s="73"/>
      <c r="H103" s="77" t="str">
        <f>IF(טבלה9[[#This Row],[שם היחידה]]="","",COUNTIFS('רשימת מאגרים'!$H:$H,טבלה9[[#This Row],[שם היחידה]],'רשימת מאגרים'!$E:$E,"&lt;&gt;"))</f>
        <v/>
      </c>
      <c r="I103" s="100" t="str">
        <f>IF(טבלה9[[#This Row],[שם היחידה]]&lt;&gt;"",המשרד,"")</f>
        <v/>
      </c>
      <c r="J103" s="101" t="str">
        <f>IF(טבלה9[[#This Row],[שם היחידה]]&lt;&gt;"",SUMPRODUCT((טבלה9[[#This Row],[שם היחידה]]&gt;=טבלה9[[#All],[שם היחידה]])+0)+1,"")</f>
        <v/>
      </c>
      <c r="K103" s="101" t="str">
        <f ca="1">IF(N(טבלה9[[#This Row],[עזר מיון]]),RANK(טבלה9[[#This Row],[עזר מיון]],טבלה9[[#All],[עזר מיון]],1)+COUNTIF(טבלה9[[#This Row],[עזר מיון]]:OFFSET(טבלה9[[#This Row],[עזר מיון]],0,0),טבלה9[[#This Row],[עזר מיון]])-1,"")</f>
        <v/>
      </c>
    </row>
    <row r="104" spans="3:11">
      <c r="C104" s="61"/>
      <c r="D104" s="60"/>
      <c r="E104" s="60"/>
      <c r="F104" s="60"/>
      <c r="G104" s="73"/>
      <c r="H104" s="77" t="str">
        <f>IF(טבלה9[[#This Row],[שם היחידה]]="","",COUNTIFS('רשימת מאגרים'!$H:$H,טבלה9[[#This Row],[שם היחידה]],'רשימת מאגרים'!$E:$E,"&lt;&gt;"))</f>
        <v/>
      </c>
      <c r="I104" s="100" t="str">
        <f>IF(טבלה9[[#This Row],[שם היחידה]]&lt;&gt;"",המשרד,"")</f>
        <v/>
      </c>
      <c r="J104" s="101" t="str">
        <f>IF(טבלה9[[#This Row],[שם היחידה]]&lt;&gt;"",SUMPRODUCT((טבלה9[[#This Row],[שם היחידה]]&gt;=טבלה9[[#All],[שם היחידה]])+0)+1,"")</f>
        <v/>
      </c>
      <c r="K104" s="101" t="str">
        <f ca="1">IF(N(טבלה9[[#This Row],[עזר מיון]]),RANK(טבלה9[[#This Row],[עזר מיון]],טבלה9[[#All],[עזר מיון]],1)+COUNTIF(טבלה9[[#This Row],[עזר מיון]]:OFFSET(טבלה9[[#This Row],[עזר מיון]],0,0),טבלה9[[#This Row],[עזר מיון]])-1,"")</f>
        <v/>
      </c>
    </row>
    <row r="105" spans="3:11">
      <c r="C105" s="61"/>
      <c r="D105" s="60"/>
      <c r="E105" s="60"/>
      <c r="F105" s="60"/>
      <c r="G105" s="73"/>
      <c r="H105" s="77" t="str">
        <f>IF(טבלה9[[#This Row],[שם היחידה]]="","",COUNTIFS('רשימת מאגרים'!$H:$H,טבלה9[[#This Row],[שם היחידה]],'רשימת מאגרים'!$E:$E,"&lt;&gt;"))</f>
        <v/>
      </c>
      <c r="I105" s="100" t="str">
        <f>IF(טבלה9[[#This Row],[שם היחידה]]&lt;&gt;"",המשרד,"")</f>
        <v/>
      </c>
      <c r="J105" s="101" t="str">
        <f>IF(טבלה9[[#This Row],[שם היחידה]]&lt;&gt;"",SUMPRODUCT((טבלה9[[#This Row],[שם היחידה]]&gt;=טבלה9[[#All],[שם היחידה]])+0)+1,"")</f>
        <v/>
      </c>
      <c r="K105" s="101" t="str">
        <f ca="1">IF(N(טבלה9[[#This Row],[עזר מיון]]),RANK(טבלה9[[#This Row],[עזר מיון]],טבלה9[[#All],[עזר מיון]],1)+COUNTIF(טבלה9[[#This Row],[עזר מיון]]:OFFSET(טבלה9[[#This Row],[עזר מיון]],0,0),טבלה9[[#This Row],[עזר מיון]])-1,"")</f>
        <v/>
      </c>
    </row>
    <row r="106" spans="3:11">
      <c r="C106" s="61"/>
      <c r="D106" s="60"/>
      <c r="E106" s="60"/>
      <c r="F106" s="60"/>
      <c r="G106" s="73"/>
      <c r="H106" s="77" t="str">
        <f>IF(טבלה9[[#This Row],[שם היחידה]]="","",COUNTIFS('רשימת מאגרים'!$H:$H,טבלה9[[#This Row],[שם היחידה]],'רשימת מאגרים'!$E:$E,"&lt;&gt;"))</f>
        <v/>
      </c>
      <c r="I106" s="100" t="str">
        <f>IF(טבלה9[[#This Row],[שם היחידה]]&lt;&gt;"",המשרד,"")</f>
        <v/>
      </c>
      <c r="J106" s="101" t="str">
        <f>IF(טבלה9[[#This Row],[שם היחידה]]&lt;&gt;"",SUMPRODUCT((טבלה9[[#This Row],[שם היחידה]]&gt;=טבלה9[[#All],[שם היחידה]])+0)+1,"")</f>
        <v/>
      </c>
      <c r="K106" s="101" t="str">
        <f ca="1">IF(N(טבלה9[[#This Row],[עזר מיון]]),RANK(טבלה9[[#This Row],[עזר מיון]],טבלה9[[#All],[עזר מיון]],1)+COUNTIF(טבלה9[[#This Row],[עזר מיון]]:OFFSET(טבלה9[[#This Row],[עזר מיון]],0,0),טבלה9[[#This Row],[עזר מיון]])-1,"")</f>
        <v/>
      </c>
    </row>
    <row r="107" spans="3:11">
      <c r="C107" s="61"/>
      <c r="D107" s="60"/>
      <c r="E107" s="60"/>
      <c r="F107" s="60"/>
      <c r="G107" s="73"/>
      <c r="H107" s="77" t="str">
        <f>IF(טבלה9[[#This Row],[שם היחידה]]="","",COUNTIFS('רשימת מאגרים'!$H:$H,טבלה9[[#This Row],[שם היחידה]],'רשימת מאגרים'!$E:$E,"&lt;&gt;"))</f>
        <v/>
      </c>
      <c r="I107" s="100" t="str">
        <f>IF(טבלה9[[#This Row],[שם היחידה]]&lt;&gt;"",המשרד,"")</f>
        <v/>
      </c>
      <c r="J107" s="101" t="str">
        <f>IF(טבלה9[[#This Row],[שם היחידה]]&lt;&gt;"",SUMPRODUCT((טבלה9[[#This Row],[שם היחידה]]&gt;=טבלה9[[#All],[שם היחידה]])+0)+1,"")</f>
        <v/>
      </c>
      <c r="K107" s="101" t="str">
        <f ca="1">IF(N(טבלה9[[#This Row],[עזר מיון]]),RANK(טבלה9[[#This Row],[עזר מיון]],טבלה9[[#All],[עזר מיון]],1)+COUNTIF(טבלה9[[#This Row],[עזר מיון]]:OFFSET(טבלה9[[#This Row],[עזר מיון]],0,0),טבלה9[[#This Row],[עזר מיון]])-1,"")</f>
        <v/>
      </c>
    </row>
    <row r="108" spans="3:11">
      <c r="C108" s="61"/>
      <c r="D108" s="60"/>
      <c r="E108" s="60"/>
      <c r="F108" s="60"/>
      <c r="G108" s="73"/>
      <c r="H108" s="77" t="str">
        <f>IF(טבלה9[[#This Row],[שם היחידה]]="","",COUNTIFS('רשימת מאגרים'!$H:$H,טבלה9[[#This Row],[שם היחידה]],'רשימת מאגרים'!$E:$E,"&lt;&gt;"))</f>
        <v/>
      </c>
      <c r="I108" s="100" t="str">
        <f>IF(טבלה9[[#This Row],[שם היחידה]]&lt;&gt;"",המשרד,"")</f>
        <v/>
      </c>
      <c r="J108" s="101" t="str">
        <f>IF(טבלה9[[#This Row],[שם היחידה]]&lt;&gt;"",SUMPRODUCT((טבלה9[[#This Row],[שם היחידה]]&gt;=טבלה9[[#All],[שם היחידה]])+0)+1,"")</f>
        <v/>
      </c>
      <c r="K108" s="101" t="str">
        <f ca="1">IF(N(טבלה9[[#This Row],[עזר מיון]]),RANK(טבלה9[[#This Row],[עזר מיון]],טבלה9[[#All],[עזר מיון]],1)+COUNTIF(טבלה9[[#This Row],[עזר מיון]]:OFFSET(טבלה9[[#This Row],[עזר מיון]],0,0),טבלה9[[#This Row],[עזר מיון]])-1,"")</f>
        <v/>
      </c>
    </row>
    <row r="109" spans="3:11">
      <c r="C109" s="61"/>
      <c r="D109" s="60"/>
      <c r="E109" s="60"/>
      <c r="F109" s="60"/>
      <c r="G109" s="73"/>
      <c r="H109" s="77" t="str">
        <f>IF(טבלה9[[#This Row],[שם היחידה]]="","",COUNTIFS('רשימת מאגרים'!$H:$H,טבלה9[[#This Row],[שם היחידה]],'רשימת מאגרים'!$E:$E,"&lt;&gt;"))</f>
        <v/>
      </c>
      <c r="I109" s="100" t="str">
        <f>IF(טבלה9[[#This Row],[שם היחידה]]&lt;&gt;"",המשרד,"")</f>
        <v/>
      </c>
      <c r="J109" s="101" t="str">
        <f>IF(טבלה9[[#This Row],[שם היחידה]]&lt;&gt;"",SUMPRODUCT((טבלה9[[#This Row],[שם היחידה]]&gt;=טבלה9[[#All],[שם היחידה]])+0)+1,"")</f>
        <v/>
      </c>
      <c r="K109" s="101" t="str">
        <f ca="1">IF(N(טבלה9[[#This Row],[עזר מיון]]),RANK(טבלה9[[#This Row],[עזר מיון]],טבלה9[[#All],[עזר מיון]],1)+COUNTIF(טבלה9[[#This Row],[עזר מיון]]:OFFSET(טבלה9[[#This Row],[עזר מיון]],0,0),טבלה9[[#This Row],[עזר מיון]])-1,"")</f>
        <v/>
      </c>
    </row>
    <row r="110" spans="3:11">
      <c r="C110" s="61"/>
      <c r="D110" s="60"/>
      <c r="E110" s="60"/>
      <c r="F110" s="60"/>
      <c r="G110" s="73"/>
      <c r="H110" s="77" t="str">
        <f>IF(טבלה9[[#This Row],[שם היחידה]]="","",COUNTIFS('רשימת מאגרים'!$H:$H,טבלה9[[#This Row],[שם היחידה]],'רשימת מאגרים'!$E:$E,"&lt;&gt;"))</f>
        <v/>
      </c>
      <c r="I110" s="100" t="str">
        <f>IF(טבלה9[[#This Row],[שם היחידה]]&lt;&gt;"",המשרד,"")</f>
        <v/>
      </c>
      <c r="J110" s="101" t="str">
        <f>IF(טבלה9[[#This Row],[שם היחידה]]&lt;&gt;"",SUMPRODUCT((טבלה9[[#This Row],[שם היחידה]]&gt;=טבלה9[[#All],[שם היחידה]])+0)+1,"")</f>
        <v/>
      </c>
      <c r="K110" s="101" t="str">
        <f ca="1">IF(N(טבלה9[[#This Row],[עזר מיון]]),RANK(טבלה9[[#This Row],[עזר מיון]],טבלה9[[#All],[עזר מיון]],1)+COUNTIF(טבלה9[[#This Row],[עזר מיון]]:OFFSET(טבלה9[[#This Row],[עזר מיון]],0,0),טבלה9[[#This Row],[עזר מיון]])-1,"")</f>
        <v/>
      </c>
    </row>
    <row r="111" spans="3:11">
      <c r="C111" s="65"/>
      <c r="D111" s="66"/>
      <c r="E111" s="66"/>
      <c r="F111" s="66"/>
      <c r="G111" s="74"/>
      <c r="H111" s="78" t="str">
        <f>IF(טבלה9[[#This Row],[שם היחידה]]="","",COUNTIFS('רשימת מאגרים'!$H:$H,טבלה9[[#This Row],[שם היחידה]],'רשימת מאגרים'!$E:$E,"&lt;&gt;"))</f>
        <v/>
      </c>
      <c r="I111" s="100" t="str">
        <f>IF(טבלה9[[#This Row],[שם היחידה]]&lt;&gt;"",המשרד,"")</f>
        <v/>
      </c>
      <c r="J111" s="101" t="str">
        <f>IF(טבלה9[[#This Row],[שם היחידה]]&lt;&gt;"",SUMPRODUCT((טבלה9[[#This Row],[שם היחידה]]&gt;=טבלה9[[#All],[שם היחידה]])+0)+1,"")</f>
        <v/>
      </c>
      <c r="K111" s="101" t="str">
        <f ca="1">IF(N(טבלה9[[#This Row],[עזר מיון]]),RANK(טבלה9[[#This Row],[עזר מיון]],טבלה9[[#All],[עזר מיון]],1)+COUNTIF(טבלה9[[#This Row],[עזר מיון]]:OFFSET(טבלה9[[#This Row],[עזר מיון]],0,0),טבלה9[[#This Row],[עזר מיון]])-1,"")</f>
        <v/>
      </c>
    </row>
  </sheetData>
  <sheetProtection algorithmName="SHA-512" hashValue="Yn3fD/YUzE9E2Qy1J/pD4uW85P5abieIx/gwnphJPUFM2twZaDuZNYPtGvD8FweOv4IibBhJo4ZVrneU9xxJvA==" saltValue="9YeBaidCa9O6PaJk8lptMw==" spinCount="100000" sheet="1" objects="1" scenarios="1" formatCells="0" formatColumns="0" formatRows="0" autoFilter="0"/>
  <mergeCells count="1">
    <mergeCell ref="D1:E1"/>
  </mergeCells>
  <dataValidations count="1">
    <dataValidation type="list" allowBlank="1" showInputMessage="1" showErrorMessage="1" sqref="G7:G111" xr:uid="{00000000-0002-0000-0200-000000000000}">
      <formula1>רבעון</formula1>
    </dataValidation>
  </dataValidations>
  <printOptions horizontalCentered="1"/>
  <pageMargins left="0" right="0" top="0" bottom="0.74803149606299213" header="0.31496062992125984" footer="0.31496062992125984"/>
  <pageSetup paperSize="9" scale="68" pageOrder="overThenDown" orientation="portrait" r:id="rId1"/>
  <headerFooter>
    <oddFooter>&amp;C&amp;"Arial Unicode MS,רגיל"&amp;K002060עמוד &amp;P מתוך &amp;N עמודים</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5" filterMode="1">
    <tabColor rgb="FF002060"/>
    <outlinePr summaryRight="0"/>
  </sheetPr>
  <dimension ref="A1:AZ205"/>
  <sheetViews>
    <sheetView showGridLines="0" rightToLeft="1" tabSelected="1" zoomScaleNormal="100" zoomScaleSheetLayoutView="100" workbookViewId="0">
      <pane xSplit="5" ySplit="5" topLeftCell="AD6" activePane="bottomRight" state="frozen"/>
      <selection activeCell="C1" sqref="C1"/>
      <selection pane="topRight" activeCell="F1" sqref="F1"/>
      <selection pane="bottomLeft" activeCell="C5" sqref="C5"/>
      <selection pane="bottomRight" activeCell="AD8" sqref="AD8"/>
    </sheetView>
  </sheetViews>
  <sheetFormatPr defaultColWidth="9" defaultRowHeight="14.25"/>
  <cols>
    <col min="1" max="1" width="39.375" style="15" hidden="1" customWidth="1"/>
    <col min="2" max="2" width="9" style="15" hidden="1" customWidth="1"/>
    <col min="3" max="3" width="4.625" style="15" customWidth="1"/>
    <col min="4" max="4" width="13.625" style="15" customWidth="1"/>
    <col min="5" max="5" width="22.625" style="44" customWidth="1"/>
    <col min="6" max="6" width="22.625" style="44" customWidth="1" collapsed="1"/>
    <col min="7" max="7" width="10.75" style="44" customWidth="1"/>
    <col min="8" max="8" width="16.25" style="44" customWidth="1"/>
    <col min="9" max="9" width="15.25" style="44" customWidth="1"/>
    <col min="10" max="10" width="14.125" style="47" customWidth="1"/>
    <col min="11" max="11" width="15.25" style="44" customWidth="1"/>
    <col min="12" max="12" width="13" style="47" customWidth="1"/>
    <col min="13" max="13" width="18.125" style="44" customWidth="1"/>
    <col min="14" max="14" width="18.75" style="44" customWidth="1"/>
    <col min="15" max="15" width="20" style="49" customWidth="1"/>
    <col min="16" max="16" width="21.125" style="44" customWidth="1"/>
    <col min="17" max="17" width="18.625" style="44" customWidth="1"/>
    <col min="18" max="18" width="23.25" style="44" customWidth="1"/>
    <col min="19" max="19" width="11.75" style="44" customWidth="1"/>
    <col min="20" max="20" width="16.625" style="44" customWidth="1"/>
    <col min="21" max="21" width="21.375" style="44" customWidth="1"/>
    <col min="22" max="22" width="19.375" style="57" customWidth="1" collapsed="1"/>
    <col min="23" max="23" width="18.375" style="44" customWidth="1"/>
    <col min="24" max="24" width="12.375" style="44" customWidth="1"/>
    <col min="25" max="25" width="11.375" style="44" customWidth="1"/>
    <col min="26" max="26" width="21.625" style="44" customWidth="1"/>
    <col min="27" max="27" width="15.625" style="44" customWidth="1"/>
    <col min="28" max="28" width="21.625" style="44" customWidth="1"/>
    <col min="29" max="29" width="18.375" style="44" customWidth="1"/>
    <col min="30" max="31" width="14" style="44" customWidth="1"/>
    <col min="32" max="36" width="14" style="47" customWidth="1"/>
    <col min="37" max="37" width="14" style="47" hidden="1" customWidth="1"/>
    <col min="38" max="39" width="14" style="47" customWidth="1"/>
    <col min="40" max="40" width="14" style="47" hidden="1" customWidth="1"/>
    <col min="41" max="41" width="14" style="47" customWidth="1"/>
    <col min="42" max="43" width="15.625" style="44" customWidth="1"/>
    <col min="44" max="44" width="16.875" style="44" customWidth="1"/>
    <col min="45" max="45" width="12.375" style="44" customWidth="1"/>
    <col min="46" max="46" width="12.375" style="47" customWidth="1"/>
    <col min="47" max="47" width="19.875" style="47" customWidth="1"/>
    <col min="48" max="48" width="15.75" style="47" customWidth="1"/>
    <col min="49" max="49" width="15.375" style="47" hidden="1" customWidth="1"/>
    <col min="50" max="50" width="7.625" style="47" hidden="1" customWidth="1"/>
    <col min="51" max="52" width="7.625" style="57" hidden="1" customWidth="1"/>
    <col min="53" max="16384" width="9" style="15"/>
  </cols>
  <sheetData>
    <row r="1" spans="1:52" ht="34.5" customHeight="1">
      <c r="A1" s="12"/>
      <c r="B1" s="12"/>
      <c r="C1" s="14"/>
      <c r="D1" s="14"/>
      <c r="E1" s="24"/>
      <c r="F1" s="14"/>
      <c r="G1" s="12"/>
      <c r="H1" s="14" t="s">
        <v>207</v>
      </c>
      <c r="I1" s="12"/>
      <c r="J1" s="45"/>
      <c r="K1" s="12"/>
      <c r="L1" s="45"/>
      <c r="M1" s="12"/>
      <c r="N1" s="12"/>
      <c r="O1" s="14" t="s">
        <v>207</v>
      </c>
      <c r="P1" s="12"/>
      <c r="Q1" s="12"/>
      <c r="R1" s="12"/>
      <c r="S1" s="12"/>
      <c r="T1" s="12"/>
      <c r="U1" s="12"/>
      <c r="V1" s="55"/>
      <c r="W1" s="14" t="s">
        <v>207</v>
      </c>
      <c r="X1" s="12"/>
      <c r="Y1" s="12"/>
      <c r="Z1" s="12"/>
      <c r="AA1" s="12"/>
      <c r="AB1" s="12"/>
      <c r="AC1" s="12"/>
      <c r="AD1" s="12"/>
      <c r="AE1" s="12"/>
      <c r="AF1" s="67"/>
      <c r="AG1" s="67"/>
      <c r="AH1" s="67"/>
      <c r="AI1" s="67"/>
      <c r="AJ1" s="67"/>
      <c r="AK1" s="67"/>
      <c r="AL1" s="125">
        <v>200</v>
      </c>
      <c r="AM1" s="67"/>
      <c r="AN1" s="67"/>
      <c r="AO1" s="67"/>
      <c r="AP1" s="12"/>
      <c r="AQ1" s="12"/>
      <c r="AR1" s="12"/>
      <c r="AS1" s="12"/>
      <c r="AT1" s="67"/>
      <c r="AU1" s="67"/>
      <c r="AV1" s="67"/>
      <c r="AW1" s="67"/>
      <c r="AX1" s="67"/>
      <c r="AY1" s="82"/>
      <c r="AZ1" s="82"/>
    </row>
    <row r="2" spans="1:52" ht="6" customHeight="1">
      <c r="A2" s="16"/>
      <c r="B2" s="16"/>
      <c r="C2" s="16"/>
      <c r="D2" s="16"/>
      <c r="E2" s="16"/>
      <c r="F2" s="16"/>
      <c r="G2" s="16"/>
      <c r="H2" s="16"/>
      <c r="I2" s="16"/>
      <c r="J2" s="46"/>
      <c r="K2" s="16"/>
      <c r="L2" s="46"/>
      <c r="M2" s="16"/>
      <c r="N2" s="16"/>
      <c r="O2" s="48"/>
      <c r="P2" s="16"/>
      <c r="Q2" s="16"/>
      <c r="R2" s="16"/>
      <c r="S2" s="16"/>
      <c r="T2" s="16"/>
      <c r="U2" s="16"/>
      <c r="V2" s="56"/>
      <c r="W2" s="16"/>
      <c r="X2" s="16"/>
      <c r="Y2" s="16"/>
      <c r="Z2" s="16"/>
      <c r="AA2" s="16"/>
      <c r="AB2" s="16"/>
      <c r="AC2" s="16"/>
      <c r="AD2" s="16"/>
      <c r="AE2" s="16"/>
      <c r="AF2" s="68"/>
      <c r="AG2" s="68"/>
      <c r="AH2" s="68"/>
      <c r="AI2" s="68"/>
      <c r="AJ2" s="68"/>
      <c r="AK2" s="68"/>
      <c r="AL2" s="68"/>
      <c r="AM2" s="68"/>
      <c r="AN2" s="68"/>
      <c r="AO2" s="68"/>
      <c r="AP2" s="16"/>
      <c r="AQ2" s="16"/>
      <c r="AR2" s="16"/>
      <c r="AS2" s="16"/>
      <c r="AT2" s="68"/>
      <c r="AU2" s="68"/>
      <c r="AV2" s="68"/>
      <c r="AW2" s="68"/>
      <c r="AX2" s="68"/>
      <c r="AY2" s="83"/>
      <c r="AZ2" s="83"/>
    </row>
    <row r="3" spans="1:52" s="129" customFormat="1" ht="48.75" customHeight="1">
      <c r="E3" s="129" t="s">
        <v>715</v>
      </c>
      <c r="F3" s="129" t="s">
        <v>715</v>
      </c>
      <c r="G3" s="129" t="s">
        <v>716</v>
      </c>
      <c r="H3" s="129" t="s">
        <v>716</v>
      </c>
      <c r="I3" s="129" t="s">
        <v>715</v>
      </c>
      <c r="J3" s="129" t="s">
        <v>715</v>
      </c>
      <c r="K3" s="129" t="s">
        <v>715</v>
      </c>
      <c r="L3" s="129" t="s">
        <v>715</v>
      </c>
      <c r="M3" s="129" t="s">
        <v>717</v>
      </c>
      <c r="N3" s="129" t="s">
        <v>717</v>
      </c>
      <c r="O3" s="129" t="s">
        <v>717</v>
      </c>
      <c r="P3" s="129" t="s">
        <v>717</v>
      </c>
      <c r="Q3" s="129" t="s">
        <v>717</v>
      </c>
      <c r="R3" s="129" t="s">
        <v>716</v>
      </c>
      <c r="S3" s="129" t="s">
        <v>716</v>
      </c>
      <c r="T3" s="129" t="s">
        <v>717</v>
      </c>
      <c r="U3" s="129" t="s">
        <v>717</v>
      </c>
      <c r="V3" s="129" t="s">
        <v>716</v>
      </c>
      <c r="W3" s="129" t="s">
        <v>716</v>
      </c>
      <c r="X3" s="129" t="s">
        <v>716</v>
      </c>
      <c r="Y3" s="129" t="s">
        <v>715</v>
      </c>
      <c r="Z3" s="129" t="s">
        <v>715</v>
      </c>
      <c r="AA3" s="129" t="s">
        <v>716</v>
      </c>
      <c r="AB3" s="129" t="s">
        <v>717</v>
      </c>
      <c r="AC3" s="129" t="s">
        <v>717</v>
      </c>
      <c r="AD3" s="129" t="s">
        <v>715</v>
      </c>
      <c r="AE3" s="129" t="s">
        <v>715</v>
      </c>
      <c r="AF3" s="130" t="s">
        <v>715</v>
      </c>
      <c r="AG3" s="130" t="s">
        <v>719</v>
      </c>
      <c r="AH3" s="130" t="s">
        <v>715</v>
      </c>
      <c r="AI3" s="130" t="s">
        <v>719</v>
      </c>
      <c r="AJ3" s="130" t="s">
        <v>718</v>
      </c>
      <c r="AK3" s="130" t="s">
        <v>718</v>
      </c>
      <c r="AL3" s="130" t="s">
        <v>720</v>
      </c>
      <c r="AM3" s="130" t="s">
        <v>720</v>
      </c>
      <c r="AN3" s="130" t="s">
        <v>720</v>
      </c>
      <c r="AO3" s="130" t="s">
        <v>720</v>
      </c>
      <c r="AP3" s="129" t="s">
        <v>715</v>
      </c>
      <c r="AQ3" s="130" t="s">
        <v>720</v>
      </c>
      <c r="AR3" s="129" t="s">
        <v>717</v>
      </c>
      <c r="AS3" s="129" t="s">
        <v>715</v>
      </c>
      <c r="AT3" s="130" t="s">
        <v>715</v>
      </c>
      <c r="AU3" s="130" t="s">
        <v>720</v>
      </c>
      <c r="AV3" s="130" t="s">
        <v>720</v>
      </c>
      <c r="AW3" s="130" t="s">
        <v>717</v>
      </c>
      <c r="AX3" s="130" t="s">
        <v>717</v>
      </c>
      <c r="AY3" s="130" t="s">
        <v>717</v>
      </c>
      <c r="AZ3" s="130" t="s">
        <v>717</v>
      </c>
    </row>
    <row r="4" spans="1:52" ht="15.75" customHeight="1" thickBot="1">
      <c r="C4" s="58"/>
      <c r="D4" s="59"/>
      <c r="E4" s="59"/>
      <c r="F4" s="182" t="s">
        <v>225</v>
      </c>
      <c r="G4" s="183"/>
      <c r="H4" s="183"/>
      <c r="I4" s="183"/>
      <c r="J4" s="183"/>
      <c r="K4" s="183"/>
      <c r="L4" s="183"/>
      <c r="M4" s="184" t="s">
        <v>338</v>
      </c>
      <c r="N4" s="184"/>
      <c r="O4" s="184"/>
      <c r="P4" s="184"/>
      <c r="Q4" s="184"/>
      <c r="R4" s="184"/>
      <c r="S4" s="184"/>
      <c r="T4" s="184"/>
      <c r="U4" s="185"/>
      <c r="V4" s="179" t="s">
        <v>224</v>
      </c>
      <c r="W4" s="180"/>
      <c r="X4" s="180"/>
      <c r="Y4" s="180"/>
      <c r="Z4" s="180"/>
      <c r="AA4" s="180"/>
      <c r="AB4" s="180"/>
      <c r="AC4" s="181"/>
      <c r="AD4" s="176" t="s">
        <v>702</v>
      </c>
      <c r="AE4" s="177"/>
      <c r="AF4" s="177"/>
      <c r="AG4" s="177"/>
      <c r="AH4" s="177"/>
      <c r="AI4" s="177"/>
      <c r="AJ4" s="177"/>
      <c r="AK4" s="177"/>
      <c r="AL4" s="177"/>
      <c r="AM4" s="177"/>
      <c r="AN4" s="177"/>
      <c r="AO4" s="177"/>
      <c r="AP4" s="177"/>
      <c r="AQ4" s="178"/>
      <c r="AR4" s="176" t="s">
        <v>705</v>
      </c>
      <c r="AS4" s="177"/>
      <c r="AT4" s="177"/>
      <c r="AU4" s="118"/>
      <c r="AV4" s="118"/>
      <c r="AW4" s="80"/>
      <c r="AX4" s="80"/>
      <c r="AY4" s="84"/>
      <c r="AZ4" s="84"/>
    </row>
    <row r="5" spans="1:52" ht="39" thickBot="1">
      <c r="A5" s="19" t="s">
        <v>0</v>
      </c>
      <c r="B5" s="20" t="s">
        <v>2</v>
      </c>
      <c r="C5" s="21" t="s">
        <v>1</v>
      </c>
      <c r="D5" s="22" t="s">
        <v>205</v>
      </c>
      <c r="E5" s="21" t="s">
        <v>206</v>
      </c>
      <c r="F5" s="22" t="s">
        <v>209</v>
      </c>
      <c r="G5" s="22" t="s">
        <v>217</v>
      </c>
      <c r="H5" s="22" t="s">
        <v>208</v>
      </c>
      <c r="I5" s="22" t="s">
        <v>210</v>
      </c>
      <c r="J5" s="113" t="s">
        <v>278</v>
      </c>
      <c r="K5" s="22" t="s">
        <v>211</v>
      </c>
      <c r="L5" s="22" t="s">
        <v>250</v>
      </c>
      <c r="M5" s="103" t="s">
        <v>258</v>
      </c>
      <c r="N5" s="103" t="s">
        <v>226</v>
      </c>
      <c r="O5" s="104" t="s">
        <v>212</v>
      </c>
      <c r="P5" s="104" t="s">
        <v>227</v>
      </c>
      <c r="Q5" s="104" t="s">
        <v>214</v>
      </c>
      <c r="R5" s="104" t="s">
        <v>279</v>
      </c>
      <c r="S5" s="104" t="s">
        <v>259</v>
      </c>
      <c r="T5" s="104" t="s">
        <v>215</v>
      </c>
      <c r="U5" s="104" t="s">
        <v>265</v>
      </c>
      <c r="V5" s="51" t="s">
        <v>266</v>
      </c>
      <c r="W5" s="51" t="s">
        <v>267</v>
      </c>
      <c r="X5" s="51" t="s">
        <v>218</v>
      </c>
      <c r="Y5" s="51" t="s">
        <v>219</v>
      </c>
      <c r="Z5" s="51" t="s">
        <v>268</v>
      </c>
      <c r="AA5" s="51" t="s">
        <v>220</v>
      </c>
      <c r="AB5" s="51" t="s">
        <v>221</v>
      </c>
      <c r="AC5" s="51" t="s">
        <v>223</v>
      </c>
      <c r="AD5" s="69" t="s">
        <v>288</v>
      </c>
      <c r="AE5" s="69" t="s">
        <v>706</v>
      </c>
      <c r="AF5" s="69" t="s">
        <v>698</v>
      </c>
      <c r="AG5" s="69" t="s">
        <v>710</v>
      </c>
      <c r="AH5" s="69" t="s">
        <v>699</v>
      </c>
      <c r="AI5" s="69" t="s">
        <v>711</v>
      </c>
      <c r="AJ5" s="69" t="s">
        <v>696</v>
      </c>
      <c r="AK5" s="69" t="s">
        <v>697</v>
      </c>
      <c r="AL5" s="69" t="s">
        <v>700</v>
      </c>
      <c r="AM5" s="69" t="s">
        <v>709</v>
      </c>
      <c r="AN5" s="69" t="s">
        <v>701</v>
      </c>
      <c r="AO5" s="69" t="s">
        <v>708</v>
      </c>
      <c r="AP5" s="69" t="s">
        <v>712</v>
      </c>
      <c r="AQ5" s="69" t="s">
        <v>722</v>
      </c>
      <c r="AR5" s="120" t="s">
        <v>713</v>
      </c>
      <c r="AS5" s="120" t="s">
        <v>280</v>
      </c>
      <c r="AT5" s="120" t="s">
        <v>704</v>
      </c>
      <c r="AU5" s="69" t="s">
        <v>714</v>
      </c>
      <c r="AV5" s="69" t="s">
        <v>281</v>
      </c>
      <c r="AW5" s="79" t="s">
        <v>707</v>
      </c>
      <c r="AX5" s="79" t="s">
        <v>331</v>
      </c>
      <c r="AY5" s="79" t="s">
        <v>333</v>
      </c>
      <c r="AZ5" s="79" t="s">
        <v>332</v>
      </c>
    </row>
    <row r="6" spans="1:52" ht="38.25" hidden="1">
      <c r="A6" s="30" t="str">
        <f t="shared" ref="A6:A35" si="0">IF(המשרד="","",המשרד)</f>
        <v>משרד התרבות והספורט</v>
      </c>
      <c r="B6" s="31" t="str">
        <f t="shared" ref="B6:B35" si="1">IF(סימול="","",סימול)</f>
        <v>mcs</v>
      </c>
      <c r="C6" s="23">
        <v>1</v>
      </c>
      <c r="D6" s="23" t="str">
        <f>IF(E6="","",IF(סימול="","לא הוגדר שם משרד",CONCATENATE(סימול,".DB.",COUNTIF($B$5:B5,$B6)+1)))</f>
        <v>mcs.DB.1</v>
      </c>
      <c r="E6" s="41" t="s">
        <v>540</v>
      </c>
      <c r="F6" s="52" t="s">
        <v>541</v>
      </c>
      <c r="G6" s="43">
        <v>2017</v>
      </c>
      <c r="H6" s="42" t="s">
        <v>723</v>
      </c>
      <c r="I6" s="43" t="s">
        <v>196</v>
      </c>
      <c r="J6" s="114"/>
      <c r="K6" s="43" t="s">
        <v>196</v>
      </c>
      <c r="L6" s="42"/>
      <c r="M6" s="43"/>
      <c r="N6" s="42"/>
      <c r="O6" s="43" t="s">
        <v>229</v>
      </c>
      <c r="P6" s="42" t="s">
        <v>542</v>
      </c>
      <c r="Q6" s="42" t="s">
        <v>543</v>
      </c>
      <c r="R6" s="42"/>
      <c r="S6" s="43" t="s">
        <v>195</v>
      </c>
      <c r="T6" s="43" t="s">
        <v>262</v>
      </c>
      <c r="U6" s="42" t="s">
        <v>538</v>
      </c>
      <c r="V6" s="43" t="s">
        <v>239</v>
      </c>
      <c r="W6" s="42" t="s">
        <v>539</v>
      </c>
      <c r="X6" s="53"/>
      <c r="Y6" s="137" t="s">
        <v>237</v>
      </c>
      <c r="Z6" s="42"/>
      <c r="AA6" s="43"/>
      <c r="AB6" s="43"/>
      <c r="AC6" s="42"/>
      <c r="AD6" s="43" t="s">
        <v>703</v>
      </c>
      <c r="AE6" s="42" t="s">
        <v>746</v>
      </c>
      <c r="AF6" s="119" t="str">
        <f>IF(E6="","",IF(AD6="הוחלט לא להנגיש",פרמטרים!$AF$7,IF(AD6="בוצע",פרמטרים!$AF$6,IF(OR('רשימת מאגרים'!O6=פרמטרים!$J$3,AND('רשימת מאגרים'!O6=פרמטרים!$J$4,'רשימת מאגרים'!M6&lt;&gt;"")),פרמטרים!$AF$3,IF(OR('רשימת מאגרים'!O6=פרמטרים!$J$4,AND('רשימת מאגרים'!O6=פרמטרים!$J$5,'רשימת מאגרים'!M6&lt;&gt;"")),פרמטרים!$AF$4,פרמטרים!$AF$5)))))</f>
        <v>לא יונגש</v>
      </c>
      <c r="AG6" s="42"/>
      <c r="AH6" s="119" t="str">
        <f>IF(E6="","",IF(AD6="הוחלט לא להנגיש",פרמטרים!$AF$7,IF(AD6="בוצע",פרמטרים!$AF$6,IF(T6=פרמטרים!$T$6,פרמטרים!$AF$7,IF(AB6=פרמטרים!$N$5,פרמטרים!$AF$3,IF(OR(AB6=פרמטרים!$N$4,T6=פרמטרים!$T$5),פרמטרים!$AF$4,פרמטרים!$AF$5))))))</f>
        <v>לא יונגש</v>
      </c>
      <c r="AI6" s="42"/>
      <c r="AJ6" s="119" t="str">
        <f>IF($E6="","",IF($S6="כן","כן",""))</f>
        <v>כן</v>
      </c>
      <c r="AK6" s="42"/>
      <c r="AL6" s="121">
        <v>18</v>
      </c>
      <c r="AM6" s="121"/>
      <c r="AN6" s="122">
        <f t="shared" ref="AN6:AN37" si="2">IF($E6="","",IFERROR(AL6*$AL$1,0)+AM6)</f>
        <v>3600</v>
      </c>
      <c r="AO6" s="42"/>
      <c r="AP6" s="126" t="str">
        <f t="shared" ref="AP6:AP37" si="3">IF(E6="","",IF(Y6="","",Y6))</f>
        <v>רבעונית</v>
      </c>
      <c r="AQ6" s="126"/>
      <c r="AR6" s="53"/>
      <c r="AS6" s="53"/>
      <c r="AT6" s="53"/>
      <c r="AU6" s="127"/>
      <c r="AV6" s="133" t="s">
        <v>736</v>
      </c>
      <c r="AW6" s="42"/>
      <c r="AX6" s="81" t="s">
        <v>195</v>
      </c>
      <c r="AY6" s="85" t="str">
        <f t="shared" ref="AY6:AY37" si="4">IFERROR(IF($AR6="","",YEAR($AR6)),"")</f>
        <v/>
      </c>
      <c r="AZ6" s="85" t="str">
        <f t="shared" ref="AZ6:AZ37" si="5">IFERROR(IF($AR6="","",CONCATENATE(IF(MONTH($AR6)&lt;4,"Q1",IF(MONTH($AR6)&lt;7,"Q2",IF($AR6&lt;10,"Q3","Q4"))),"/",YEAR($AR6))),"")</f>
        <v/>
      </c>
    </row>
    <row r="7" spans="1:52" ht="51" hidden="1">
      <c r="A7" s="30" t="str">
        <f t="shared" si="0"/>
        <v>משרד התרבות והספורט</v>
      </c>
      <c r="B7" s="31" t="str">
        <f t="shared" si="1"/>
        <v>mcs</v>
      </c>
      <c r="C7" s="23">
        <v>2</v>
      </c>
      <c r="D7" s="23" t="str">
        <f>IF(E7="","",IF(סימול="","לא הוגדר שם משרד",CONCATENATE(סימול,".DB.",COUNTIF($B$5:B6,$B7)+1)))</f>
        <v>mcs.DB.2</v>
      </c>
      <c r="E7" s="41" t="s">
        <v>544</v>
      </c>
      <c r="F7" s="52" t="s">
        <v>545</v>
      </c>
      <c r="G7" s="43">
        <v>2017</v>
      </c>
      <c r="H7" s="42" t="s">
        <v>723</v>
      </c>
      <c r="I7" s="43" t="s">
        <v>195</v>
      </c>
      <c r="J7" s="114" t="s">
        <v>735</v>
      </c>
      <c r="K7" s="43" t="s">
        <v>195</v>
      </c>
      <c r="L7" s="42" t="s">
        <v>762</v>
      </c>
      <c r="M7" s="43"/>
      <c r="N7" s="42"/>
      <c r="O7" s="43" t="s">
        <v>228</v>
      </c>
      <c r="P7" s="42" t="s">
        <v>542</v>
      </c>
      <c r="Q7" s="42" t="s">
        <v>543</v>
      </c>
      <c r="R7" s="42"/>
      <c r="S7" s="43" t="s">
        <v>196</v>
      </c>
      <c r="T7" s="43" t="s">
        <v>261</v>
      </c>
      <c r="U7" s="42"/>
      <c r="V7" s="43" t="s">
        <v>239</v>
      </c>
      <c r="W7" s="42" t="s">
        <v>539</v>
      </c>
      <c r="X7" s="53"/>
      <c r="Y7" s="137" t="s">
        <v>237</v>
      </c>
      <c r="Z7" s="42"/>
      <c r="AA7" s="43">
        <v>25</v>
      </c>
      <c r="AB7" s="43"/>
      <c r="AC7" s="42"/>
      <c r="AD7" s="43" t="s">
        <v>287</v>
      </c>
      <c r="AE7" s="42"/>
      <c r="AF7" s="119" t="str">
        <f>IF(E7="","",IF(AD7="הוחלט לא להנגיש",פרמטרים!$AF$7,IF(AD7="בוצע",פרמטרים!$AF$6,IF(OR('רשימת מאגרים'!O7=פרמטרים!$J$3,AND('רשימת מאגרים'!O7=פרמטרים!$J$4,'רשימת מאגרים'!M7&lt;&gt;"")),פרמטרים!$AF$3,IF(OR('רשימת מאגרים'!O7=פרמטרים!$J$4,AND('רשימת מאגרים'!O7=פרמטרים!$J$5,'רשימת מאגרים'!M7&lt;&gt;"")),פרמטרים!$AF$4,פרמטרים!$AF$5)))))</f>
        <v>הונגש</v>
      </c>
      <c r="AG7" s="42"/>
      <c r="AH7" s="119" t="str">
        <f>IF(E7="","",IF(AD7="הוחלט לא להנגיש",פרמטרים!$AF$7,IF(AD7="בוצע",פרמטרים!$AF$6,IF(T7=פרמטרים!$T$6,פרמטרים!$AF$7,IF(AB7=פרמטרים!$N$5,פרמטרים!$AF$3,IF(OR(AB7=פרמטרים!$N$4,T7=פרמטרים!$T$5),פרמטרים!$AF$4,פרמטרים!$AF$5))))))</f>
        <v>הונגש</v>
      </c>
      <c r="AI7" s="42"/>
      <c r="AJ7" s="119" t="str">
        <f t="shared" ref="AJ7:AJ70" si="6">IF($E7="","",IF($S7="כן","כן",""))</f>
        <v/>
      </c>
      <c r="AK7" s="42"/>
      <c r="AL7" s="136">
        <f>14 + 4</f>
        <v>18</v>
      </c>
      <c r="AM7" s="121"/>
      <c r="AN7" s="122">
        <f t="shared" si="2"/>
        <v>3600</v>
      </c>
      <c r="AO7" s="42"/>
      <c r="AP7" s="126" t="str">
        <f t="shared" si="3"/>
        <v>רבעונית</v>
      </c>
      <c r="AQ7" s="126"/>
      <c r="AR7" s="53"/>
      <c r="AS7" s="53">
        <v>43465</v>
      </c>
      <c r="AT7" s="53">
        <v>43419</v>
      </c>
      <c r="AU7" s="127"/>
      <c r="AV7" s="133" t="s">
        <v>736</v>
      </c>
      <c r="AW7" s="42"/>
      <c r="AX7" s="81" t="str">
        <f t="shared" ref="AX7:AX38" si="7">IF(E7="","","כן")</f>
        <v>כן</v>
      </c>
      <c r="AY7" s="85" t="str">
        <f t="shared" si="4"/>
        <v/>
      </c>
      <c r="AZ7" s="85" t="str">
        <f t="shared" si="5"/>
        <v/>
      </c>
    </row>
    <row r="8" spans="1:52" ht="76.5">
      <c r="A8" s="30" t="str">
        <f t="shared" si="0"/>
        <v>משרד התרבות והספורט</v>
      </c>
      <c r="B8" s="31" t="str">
        <f t="shared" si="1"/>
        <v>mcs</v>
      </c>
      <c r="C8" s="23">
        <v>3</v>
      </c>
      <c r="D8" s="23" t="str">
        <f>IF(E8="","",IF(סימול="","לא הוגדר שם משרד",CONCATENATE(סימול,".DB.",COUNTIF($B$5:B7,$B8)+1)))</f>
        <v>mcs.DB.3</v>
      </c>
      <c r="E8" s="41" t="s">
        <v>546</v>
      </c>
      <c r="F8" s="52" t="s">
        <v>547</v>
      </c>
      <c r="G8" s="43">
        <v>2017</v>
      </c>
      <c r="H8" s="42" t="s">
        <v>728</v>
      </c>
      <c r="I8" s="43" t="s">
        <v>195</v>
      </c>
      <c r="J8" s="115" t="s">
        <v>548</v>
      </c>
      <c r="K8" s="43" t="s">
        <v>196</v>
      </c>
      <c r="L8" s="42"/>
      <c r="M8" s="43"/>
      <c r="N8" s="42"/>
      <c r="O8" s="43" t="s">
        <v>230</v>
      </c>
      <c r="P8" s="42" t="s">
        <v>549</v>
      </c>
      <c r="Q8" s="42" t="s">
        <v>550</v>
      </c>
      <c r="R8" s="42"/>
      <c r="S8" s="43" t="s">
        <v>196</v>
      </c>
      <c r="T8" s="43" t="s">
        <v>260</v>
      </c>
      <c r="U8" s="42" t="s">
        <v>768</v>
      </c>
      <c r="V8" s="43" t="s">
        <v>244</v>
      </c>
      <c r="W8" s="42" t="s">
        <v>539</v>
      </c>
      <c r="X8" s="53">
        <v>42796</v>
      </c>
      <c r="Y8" s="137" t="s">
        <v>237</v>
      </c>
      <c r="Z8" s="42"/>
      <c r="AA8" s="121">
        <v>63491</v>
      </c>
      <c r="AB8" s="43"/>
      <c r="AC8" s="42"/>
      <c r="AD8" s="43" t="str">
        <f>IF(E8="","",IF(T8=פרמטרים!$T$6,פרמטרים!$V$8,פרמטרים!$V$3))</f>
        <v>הוחלט לא להנגיש</v>
      </c>
      <c r="AE8" s="42" t="s">
        <v>769</v>
      </c>
      <c r="AF8" s="119" t="str">
        <f>IF(E8="","",IF(AD8="הוחלט לא להנגיש",פרמטרים!$AF$7,IF(AD8="בוצע",פרמטרים!$AF$6,IF(OR('רשימת מאגרים'!O8=פרמטרים!$J$3,AND('רשימת מאגרים'!O8=פרמטרים!$J$4,'רשימת מאגרים'!M8&lt;&gt;"")),פרמטרים!$AF$3,IF(OR('רשימת מאגרים'!O8=פרמטרים!$J$4,AND('רשימת מאגרים'!O8=פרמטרים!$J$5,'רשימת מאגרים'!M8&lt;&gt;"")),פרמטרים!$AF$4,פרמטרים!$AF$5)))))</f>
        <v>לא יונגש</v>
      </c>
      <c r="AG8" s="42"/>
      <c r="AH8" s="119" t="str">
        <f>IF(E8="","",IF(AD8="הוחלט לא להנגיש",פרמטרים!$AF$7,IF(AD8="בוצע",פרמטרים!$AF$6,IF(T8=פרמטרים!$T$6,פרמטרים!$AF$7,IF(AB8=פרמטרים!$N$5,פרמטרים!$AF$3,IF(OR(AB8=פרמטרים!$N$4,T8=פרמטרים!$T$5),פרמטרים!$AF$4,פרמטרים!$AF$5))))))</f>
        <v>לא יונגש</v>
      </c>
      <c r="AI8" s="42"/>
      <c r="AJ8" s="119" t="str">
        <f t="shared" si="6"/>
        <v/>
      </c>
      <c r="AK8" s="42"/>
      <c r="AL8" s="136">
        <f>18 + 18</f>
        <v>36</v>
      </c>
      <c r="AM8" s="121"/>
      <c r="AN8" s="122">
        <f t="shared" si="2"/>
        <v>7200</v>
      </c>
      <c r="AO8" s="42"/>
      <c r="AP8" s="126" t="str">
        <f t="shared" si="3"/>
        <v>רבעונית</v>
      </c>
      <c r="AQ8" s="126"/>
      <c r="AR8" s="53"/>
      <c r="AS8" s="53"/>
      <c r="AT8" s="53"/>
      <c r="AU8" s="127"/>
      <c r="AV8" s="42" t="s">
        <v>737</v>
      </c>
      <c r="AW8" s="42"/>
      <c r="AX8" s="81" t="str">
        <f t="shared" si="7"/>
        <v>כן</v>
      </c>
      <c r="AY8" s="85" t="str">
        <f t="shared" si="4"/>
        <v/>
      </c>
      <c r="AZ8" s="85" t="str">
        <f t="shared" si="5"/>
        <v/>
      </c>
    </row>
    <row r="9" spans="1:52" ht="63.75">
      <c r="A9" s="30" t="str">
        <f t="shared" si="0"/>
        <v>משרד התרבות והספורט</v>
      </c>
      <c r="B9" s="31" t="str">
        <f t="shared" si="1"/>
        <v>mcs</v>
      </c>
      <c r="C9" s="23">
        <v>4</v>
      </c>
      <c r="D9" s="23" t="str">
        <f>IF(E9="","",IF(סימול="","לא הוגדר שם משרד",CONCATENATE(סימול,".DB.",COUNTIF($B$5:B8,$B9)+1)))</f>
        <v>mcs.DB.4</v>
      </c>
      <c r="E9" s="156" t="s">
        <v>551</v>
      </c>
      <c r="F9" s="52" t="s">
        <v>552</v>
      </c>
      <c r="G9" s="43">
        <v>2017</v>
      </c>
      <c r="H9" s="42" t="s">
        <v>730</v>
      </c>
      <c r="I9" s="43" t="s">
        <v>195</v>
      </c>
      <c r="J9" s="114" t="s">
        <v>733</v>
      </c>
      <c r="K9" s="43" t="s">
        <v>195</v>
      </c>
      <c r="L9" s="42" t="s">
        <v>811</v>
      </c>
      <c r="M9" s="43"/>
      <c r="N9" s="42"/>
      <c r="O9" s="43" t="s">
        <v>229</v>
      </c>
      <c r="P9" s="42" t="s">
        <v>553</v>
      </c>
      <c r="Q9" s="42" t="s">
        <v>554</v>
      </c>
      <c r="R9" s="42"/>
      <c r="S9" s="43" t="s">
        <v>196</v>
      </c>
      <c r="T9" s="43" t="s">
        <v>261</v>
      </c>
      <c r="U9" s="42"/>
      <c r="V9" s="43" t="s">
        <v>239</v>
      </c>
      <c r="W9" s="42" t="s">
        <v>539</v>
      </c>
      <c r="X9" s="53"/>
      <c r="Y9" s="137" t="s">
        <v>237</v>
      </c>
      <c r="Z9" s="42"/>
      <c r="AA9" s="43">
        <v>1100</v>
      </c>
      <c r="AB9" s="43"/>
      <c r="AC9" s="42"/>
      <c r="AD9" s="43" t="s">
        <v>287</v>
      </c>
      <c r="AE9" s="42"/>
      <c r="AF9" s="119" t="str">
        <f>IF(E9="","",IF(AD9="הוחלט לא להנגיש",פרמטרים!$AF$7,IF(AD9="בוצע",פרמטרים!$AF$6,IF(OR('רשימת מאגרים'!O9=פרמטרים!$J$3,AND('רשימת מאגרים'!O9=פרמטרים!$J$4,'רשימת מאגרים'!M9&lt;&gt;"")),פרמטרים!$AF$3,IF(OR('רשימת מאגרים'!O9=פרמטרים!$J$4,AND('רשימת מאגרים'!O9=פרמטרים!$J$5,'רשימת מאגרים'!M9&lt;&gt;"")),פרמטרים!$AF$4,פרמטרים!$AF$5)))))</f>
        <v>הונגש</v>
      </c>
      <c r="AG9" s="42"/>
      <c r="AH9" s="119" t="str">
        <f>IF(E9="","",IF(AD9="הוחלט לא להנגיש",פרמטרים!$AF$7,IF(AD9="בוצע",פרמטרים!$AF$6,IF(T9=פרמטרים!$T$6,פרמטרים!$AF$7,IF(AB9=פרמטרים!$N$5,פרמטרים!$AF$3,IF(OR(AB9=פרמטרים!$N$4,T9=פרמטרים!$T$5),פרמטרים!$AF$4,פרמטרים!$AF$5))))))</f>
        <v>הונגש</v>
      </c>
      <c r="AI9" s="42"/>
      <c r="AJ9" s="119" t="str">
        <f t="shared" si="6"/>
        <v/>
      </c>
      <c r="AK9" s="42"/>
      <c r="AL9" s="136">
        <f>18 + 18</f>
        <v>36</v>
      </c>
      <c r="AM9" s="121"/>
      <c r="AN9" s="122">
        <f t="shared" si="2"/>
        <v>7200</v>
      </c>
      <c r="AO9" s="42"/>
      <c r="AP9" s="126" t="str">
        <f t="shared" si="3"/>
        <v>רבעונית</v>
      </c>
      <c r="AQ9" s="126"/>
      <c r="AR9" s="53"/>
      <c r="AS9" s="53">
        <v>43830</v>
      </c>
      <c r="AT9" s="53">
        <v>43779</v>
      </c>
      <c r="AU9" s="127"/>
      <c r="AV9" s="42" t="s">
        <v>796</v>
      </c>
      <c r="AW9" s="42"/>
      <c r="AX9" s="81" t="str">
        <f t="shared" si="7"/>
        <v>כן</v>
      </c>
      <c r="AY9" s="85" t="str">
        <f t="shared" si="4"/>
        <v/>
      </c>
      <c r="AZ9" s="85" t="str">
        <f t="shared" si="5"/>
        <v/>
      </c>
    </row>
    <row r="10" spans="1:52" ht="114.75">
      <c r="A10" s="30" t="str">
        <f t="shared" si="0"/>
        <v>משרד התרבות והספורט</v>
      </c>
      <c r="B10" s="31" t="str">
        <f t="shared" si="1"/>
        <v>mcs</v>
      </c>
      <c r="C10" s="23">
        <v>5</v>
      </c>
      <c r="D10" s="23" t="str">
        <f>IF(E10="","",IF(סימול="","לא הוגדר שם משרד",CONCATENATE(סימול,".DB.",COUNTIF($B$5:B9,$B10)+1)))</f>
        <v>mcs.DB.5</v>
      </c>
      <c r="E10" s="41" t="s">
        <v>555</v>
      </c>
      <c r="F10" s="52" t="s">
        <v>556</v>
      </c>
      <c r="G10" s="43">
        <v>2017</v>
      </c>
      <c r="H10" s="42" t="s">
        <v>726</v>
      </c>
      <c r="I10" s="43" t="s">
        <v>195</v>
      </c>
      <c r="J10" s="115" t="s">
        <v>619</v>
      </c>
      <c r="K10" s="43" t="s">
        <v>195</v>
      </c>
      <c r="L10" s="112" t="s">
        <v>557</v>
      </c>
      <c r="M10" s="43"/>
      <c r="N10" s="42"/>
      <c r="O10" s="43" t="s">
        <v>229</v>
      </c>
      <c r="P10" s="42" t="s">
        <v>558</v>
      </c>
      <c r="Q10" s="42" t="s">
        <v>554</v>
      </c>
      <c r="R10" s="42"/>
      <c r="S10" s="43" t="s">
        <v>196</v>
      </c>
      <c r="T10" s="43" t="s">
        <v>261</v>
      </c>
      <c r="U10" s="42"/>
      <c r="V10" s="43" t="s">
        <v>239</v>
      </c>
      <c r="W10" s="42" t="s">
        <v>539</v>
      </c>
      <c r="X10" s="53">
        <v>42404</v>
      </c>
      <c r="Y10" s="137" t="s">
        <v>237</v>
      </c>
      <c r="Z10" s="42"/>
      <c r="AA10" s="43">
        <v>4000</v>
      </c>
      <c r="AB10" s="43"/>
      <c r="AC10" s="42"/>
      <c r="AD10" s="43" t="str">
        <f>IF(E10="","",IF(T10=פרמטרים!$T$6,פרמטרים!$V$8,פרמטרים!$V$3))</f>
        <v>טרם החל</v>
      </c>
      <c r="AE10" s="42"/>
      <c r="AF10" s="119" t="str">
        <f>IF(E10="","",IF(AD10="הוחלט לא להנגיש",פרמטרים!$AF$7,IF(AD10="בוצע",פרמטרים!$AF$6,IF(OR('רשימת מאגרים'!O10=פרמטרים!$J$3,AND('רשימת מאגרים'!O10=פרמטרים!$J$4,'רשימת מאגרים'!M10&lt;&gt;"")),פרמטרים!$AF$3,IF(OR('רשימת מאגרים'!O10=פרמטרים!$J$4,AND('רשימת מאגרים'!O10=פרמטרים!$J$5,'רשימת מאגרים'!M10&lt;&gt;"")),פרמטרים!$AF$4,פרמטרים!$AF$5)))))</f>
        <v>נמוך</v>
      </c>
      <c r="AG10" s="42"/>
      <c r="AH10" s="119" t="str">
        <f>IF(E10="","",IF(AD10="הוחלט לא להנגיש",פרמטרים!$AF$7,IF(AD10="בוצע",פרמטרים!$AF$6,IF(T10=פרמטרים!$T$6,פרמטרים!$AF$7,IF(AB10=פרמטרים!$N$5,פרמטרים!$AF$3,IF(OR(AB10=פרמטרים!$N$4,T10=פרמטרים!$T$5),פרמטרים!$AF$4,פרמטרים!$AF$5))))))</f>
        <v>נמוך</v>
      </c>
      <c r="AI10" s="42"/>
      <c r="AJ10" s="119" t="str">
        <f t="shared" si="6"/>
        <v/>
      </c>
      <c r="AK10" s="42"/>
      <c r="AL10" s="136">
        <f>18 + 18</f>
        <v>36</v>
      </c>
      <c r="AM10" s="121"/>
      <c r="AN10" s="122">
        <f t="shared" si="2"/>
        <v>7200</v>
      </c>
      <c r="AO10" s="42"/>
      <c r="AP10" s="126" t="str">
        <f t="shared" si="3"/>
        <v>רבעונית</v>
      </c>
      <c r="AQ10" s="126"/>
      <c r="AR10" s="53"/>
      <c r="AS10" s="53">
        <v>43100</v>
      </c>
      <c r="AT10" s="53"/>
      <c r="AU10" s="127"/>
      <c r="AV10" s="42" t="s">
        <v>741</v>
      </c>
      <c r="AW10" s="42"/>
      <c r="AX10" s="81" t="str">
        <f t="shared" si="7"/>
        <v>כן</v>
      </c>
      <c r="AY10" s="85" t="str">
        <f t="shared" si="4"/>
        <v/>
      </c>
      <c r="AZ10" s="85" t="str">
        <f t="shared" si="5"/>
        <v/>
      </c>
    </row>
    <row r="11" spans="1:52" ht="142.5">
      <c r="A11" s="30" t="str">
        <f t="shared" si="0"/>
        <v>משרד התרבות והספורט</v>
      </c>
      <c r="B11" s="31" t="str">
        <f t="shared" si="1"/>
        <v>mcs</v>
      </c>
      <c r="C11" s="23">
        <v>6</v>
      </c>
      <c r="D11" s="23" t="str">
        <f>IF(E11="","",IF(סימול="","לא הוגדר שם משרד",CONCATENATE(סימול,".DB.",COUNTIF($B$5:B10,$B11)+1)))</f>
        <v>mcs.DB.6</v>
      </c>
      <c r="E11" s="41" t="s">
        <v>559</v>
      </c>
      <c r="F11" s="52" t="s">
        <v>560</v>
      </c>
      <c r="G11" s="43">
        <v>2017</v>
      </c>
      <c r="H11" s="42" t="s">
        <v>724</v>
      </c>
      <c r="I11" s="43" t="s">
        <v>195</v>
      </c>
      <c r="J11" s="112" t="s">
        <v>754</v>
      </c>
      <c r="K11" s="43" t="s">
        <v>195</v>
      </c>
      <c r="L11" s="42" t="s">
        <v>763</v>
      </c>
      <c r="M11" s="43"/>
      <c r="N11" s="42"/>
      <c r="O11" s="43" t="s">
        <v>228</v>
      </c>
      <c r="P11" s="42"/>
      <c r="Q11" s="42" t="s">
        <v>561</v>
      </c>
      <c r="R11" s="42"/>
      <c r="S11" s="43" t="s">
        <v>195</v>
      </c>
      <c r="T11" s="43" t="s">
        <v>262</v>
      </c>
      <c r="U11" s="42" t="s">
        <v>538</v>
      </c>
      <c r="V11" s="43" t="s">
        <v>239</v>
      </c>
      <c r="W11" s="42" t="s">
        <v>539</v>
      </c>
      <c r="X11" s="53">
        <v>42673</v>
      </c>
      <c r="Y11" s="137" t="s">
        <v>237</v>
      </c>
      <c r="Z11" s="42"/>
      <c r="AA11" s="43">
        <v>30</v>
      </c>
      <c r="AB11" s="43"/>
      <c r="AC11" s="42"/>
      <c r="AD11" s="43" t="s">
        <v>287</v>
      </c>
      <c r="AE11" s="42" t="s">
        <v>746</v>
      </c>
      <c r="AF11" s="119" t="str">
        <f>IF(E11="","",IF(AD11="הוחלט לא להנגיש",פרמטרים!$AF$7,IF(AD11="בוצע",פרמטרים!$AF$6,IF(OR('רשימת מאגרים'!O11=פרמטרים!$J$3,AND('רשימת מאגרים'!O11=פרמטרים!$J$4,'רשימת מאגרים'!M11&lt;&gt;"")),פרמטרים!$AF$3,IF(OR('רשימת מאגרים'!O11=פרמטרים!$J$4,AND('רשימת מאגרים'!O11=פרמטרים!$J$5,'רשימת מאגרים'!M11&lt;&gt;"")),פרמטרים!$AF$4,פרמטרים!$AF$5)))))</f>
        <v>הונגש</v>
      </c>
      <c r="AG11" s="42"/>
      <c r="AH11" s="119" t="str">
        <f>IF(E11="","",IF(AD11="הוחלט לא להנגיש",פרמטרים!$AF$7,IF(AD11="בוצע",פרמטרים!$AF$6,IF(T11=פרמטרים!$T$6,פרמטרים!$AF$7,IF(AB11=פרמטרים!$N$5,פרמטרים!$AF$3,IF(OR(AB11=פרמטרים!$N$4,T11=פרמטרים!$T$5),פרמטרים!$AF$4,פרמטרים!$AF$5))))))</f>
        <v>הונגש</v>
      </c>
      <c r="AI11" s="42"/>
      <c r="AJ11" s="119" t="str">
        <f t="shared" si="6"/>
        <v>כן</v>
      </c>
      <c r="AK11" s="42"/>
      <c r="AL11" s="136">
        <f>14 + 4</f>
        <v>18</v>
      </c>
      <c r="AM11" s="121"/>
      <c r="AN11" s="122">
        <f t="shared" si="2"/>
        <v>3600</v>
      </c>
      <c r="AO11" s="42"/>
      <c r="AP11" s="126" t="str">
        <f t="shared" si="3"/>
        <v>רבעונית</v>
      </c>
      <c r="AQ11" s="126"/>
      <c r="AR11" s="53"/>
      <c r="AS11" s="53">
        <v>43465</v>
      </c>
      <c r="AT11" s="53">
        <v>43419</v>
      </c>
      <c r="AU11" s="127"/>
      <c r="AV11" s="42" t="s">
        <v>740</v>
      </c>
      <c r="AW11" s="42"/>
      <c r="AX11" s="81" t="str">
        <f t="shared" si="7"/>
        <v>כן</v>
      </c>
      <c r="AY11" s="85" t="str">
        <f t="shared" si="4"/>
        <v/>
      </c>
      <c r="AZ11" s="85" t="str">
        <f t="shared" si="5"/>
        <v/>
      </c>
    </row>
    <row r="12" spans="1:52" ht="114">
      <c r="A12" s="30" t="str">
        <f t="shared" si="0"/>
        <v>משרד התרבות והספורט</v>
      </c>
      <c r="B12" s="31" t="str">
        <f t="shared" si="1"/>
        <v>mcs</v>
      </c>
      <c r="C12" s="23">
        <v>7</v>
      </c>
      <c r="D12" s="23" t="str">
        <f>IF(E12="","",IF(סימול="","לא הוגדר שם משרד",CONCATENATE(סימול,".DB.",COUNTIF($B$5:B11,$B12)+1)))</f>
        <v>mcs.DB.7</v>
      </c>
      <c r="E12" s="41" t="s">
        <v>562</v>
      </c>
      <c r="F12" s="52" t="s">
        <v>563</v>
      </c>
      <c r="G12" s="43">
        <v>2017</v>
      </c>
      <c r="H12" s="42" t="s">
        <v>724</v>
      </c>
      <c r="I12" s="43" t="s">
        <v>195</v>
      </c>
      <c r="J12" s="146" t="s">
        <v>748</v>
      </c>
      <c r="K12" s="43" t="s">
        <v>195</v>
      </c>
      <c r="L12" s="42" t="s">
        <v>764</v>
      </c>
      <c r="M12" s="43"/>
      <c r="N12" s="42"/>
      <c r="O12" s="43" t="s">
        <v>228</v>
      </c>
      <c r="P12" s="42"/>
      <c r="Q12" s="42" t="s">
        <v>561</v>
      </c>
      <c r="R12" s="42"/>
      <c r="S12" s="43" t="s">
        <v>195</v>
      </c>
      <c r="T12" s="43" t="s">
        <v>262</v>
      </c>
      <c r="U12" s="42" t="s">
        <v>538</v>
      </c>
      <c r="V12" s="43" t="s">
        <v>239</v>
      </c>
      <c r="W12" s="42" t="s">
        <v>539</v>
      </c>
      <c r="X12" s="53">
        <v>42725</v>
      </c>
      <c r="Y12" s="137" t="s">
        <v>237</v>
      </c>
      <c r="Z12" s="42"/>
      <c r="AA12" s="43">
        <v>10</v>
      </c>
      <c r="AB12" s="43"/>
      <c r="AC12" s="42"/>
      <c r="AD12" s="43" t="s">
        <v>287</v>
      </c>
      <c r="AE12" s="42" t="s">
        <v>538</v>
      </c>
      <c r="AF12" s="119" t="str">
        <f>IF(E12="","",IF(AD12="הוחלט לא להנגיש",פרמטרים!$AF$7,IF(AD12="בוצע",פרמטרים!$AF$6,IF(OR('רשימת מאגרים'!O12=פרמטרים!$J$3,AND('רשימת מאגרים'!O12=פרמטרים!$J$4,'רשימת מאגרים'!M12&lt;&gt;"")),פרמטרים!$AF$3,IF(OR('רשימת מאגרים'!O12=פרמטרים!$J$4,AND('רשימת מאגרים'!O12=פרמטרים!$J$5,'רשימת מאגרים'!M12&lt;&gt;"")),פרמטרים!$AF$4,פרמטרים!$AF$5)))))</f>
        <v>הונגש</v>
      </c>
      <c r="AG12" s="42"/>
      <c r="AH12" s="119" t="str">
        <f>IF(E12="","",IF(AD12="הוחלט לא להנגיש",פרמטרים!$AF$7,IF(AD12="בוצע",פרמטרים!$AF$6,IF(T12=פרמטרים!$T$6,פרמטרים!$AF$7,IF(AB12=פרמטרים!$N$5,פרמטרים!$AF$3,IF(OR(AB12=פרמטרים!$N$4,T12=פרמטרים!$T$5),פרמטרים!$AF$4,פרמטרים!$AF$5))))))</f>
        <v>הונגש</v>
      </c>
      <c r="AI12" s="42"/>
      <c r="AJ12" s="119" t="str">
        <f t="shared" si="6"/>
        <v>כן</v>
      </c>
      <c r="AK12" s="42"/>
      <c r="AL12" s="136">
        <f>14 + 4</f>
        <v>18</v>
      </c>
      <c r="AM12" s="121"/>
      <c r="AN12" s="122">
        <f t="shared" si="2"/>
        <v>3600</v>
      </c>
      <c r="AO12" s="42"/>
      <c r="AP12" s="126" t="str">
        <f t="shared" si="3"/>
        <v>רבעונית</v>
      </c>
      <c r="AQ12" s="126"/>
      <c r="AR12" s="53"/>
      <c r="AS12" s="53">
        <v>43465</v>
      </c>
      <c r="AT12" s="53">
        <v>43419</v>
      </c>
      <c r="AU12" s="127"/>
      <c r="AV12" s="42" t="s">
        <v>829</v>
      </c>
      <c r="AW12" s="42"/>
      <c r="AX12" s="81" t="str">
        <f t="shared" si="7"/>
        <v>כן</v>
      </c>
      <c r="AY12" s="85" t="str">
        <f t="shared" si="4"/>
        <v/>
      </c>
      <c r="AZ12" s="85" t="str">
        <f t="shared" si="5"/>
        <v/>
      </c>
    </row>
    <row r="13" spans="1:52" ht="25.5">
      <c r="A13" s="30" t="str">
        <f t="shared" si="0"/>
        <v>משרד התרבות והספורט</v>
      </c>
      <c r="B13" s="31" t="str">
        <f t="shared" si="1"/>
        <v>mcs</v>
      </c>
      <c r="C13" s="23">
        <v>8</v>
      </c>
      <c r="D13" s="23" t="str">
        <f>IF(E13="","",IF(סימול="","לא הוגדר שם משרד",CONCATENATE(סימול,".DB.",COUNTIF($B$5:B12,$B13)+1)))</f>
        <v>mcs.DB.8</v>
      </c>
      <c r="E13" s="41" t="s">
        <v>564</v>
      </c>
      <c r="F13" s="52" t="s">
        <v>564</v>
      </c>
      <c r="G13" s="43">
        <v>2017</v>
      </c>
      <c r="H13" s="42" t="s">
        <v>724</v>
      </c>
      <c r="I13" s="43" t="s">
        <v>196</v>
      </c>
      <c r="J13" s="114"/>
      <c r="K13" s="43" t="s">
        <v>195</v>
      </c>
      <c r="L13" s="42" t="s">
        <v>770</v>
      </c>
      <c r="M13" s="43"/>
      <c r="N13" s="42"/>
      <c r="O13" s="43" t="s">
        <v>228</v>
      </c>
      <c r="P13" s="42"/>
      <c r="Q13" s="42" t="s">
        <v>561</v>
      </c>
      <c r="R13" s="42"/>
      <c r="S13" s="43" t="s">
        <v>196</v>
      </c>
      <c r="T13" s="43" t="s">
        <v>261</v>
      </c>
      <c r="U13" s="42"/>
      <c r="V13" s="43" t="s">
        <v>239</v>
      </c>
      <c r="W13" s="42" t="s">
        <v>539</v>
      </c>
      <c r="X13" s="53">
        <v>42712</v>
      </c>
      <c r="Y13" s="137" t="s">
        <v>237</v>
      </c>
      <c r="Z13" s="42"/>
      <c r="AA13" s="43">
        <v>25</v>
      </c>
      <c r="AB13" s="43"/>
      <c r="AC13" s="42"/>
      <c r="AD13" s="43" t="str">
        <f>IF(E13="","",IF(T13=פרמטרים!$T$6,פרמטרים!$V$8,פרמטרים!$V$3))</f>
        <v>טרם החל</v>
      </c>
      <c r="AE13" s="42"/>
      <c r="AF13" s="119" t="str">
        <f>IF(E13="","",IF(AD13="הוחלט לא להנגיש",פרמטרים!$AF$7,IF(AD13="בוצע",פרמטרים!$AF$6,IF(OR('רשימת מאגרים'!O13=פרמטרים!$J$3,AND('רשימת מאגרים'!O13=פרמטרים!$J$4,'רשימת מאגרים'!M13&lt;&gt;"")),פרמטרים!$AF$3,IF(OR('רשימת מאגרים'!O13=פרמטרים!$J$4,AND('רשימת מאגרים'!O13=פרמטרים!$J$5,'רשימת מאגרים'!M13&lt;&gt;"")),פרמטרים!$AF$4,פרמטרים!$AF$5)))))</f>
        <v>נמוך</v>
      </c>
      <c r="AG13" s="42"/>
      <c r="AH13" s="119" t="str">
        <f>IF(E13="","",IF(AD13="הוחלט לא להנגיש",פרמטרים!$AF$7,IF(AD13="בוצע",פרמטרים!$AF$6,IF(T13=פרמטרים!$T$6,פרמטרים!$AF$7,IF(AB13=פרמטרים!$N$5,פרמטרים!$AF$3,IF(OR(AB13=פרמטרים!$N$4,T13=פרמטרים!$T$5),פרמטרים!$AF$4,פרמטרים!$AF$5))))))</f>
        <v>נמוך</v>
      </c>
      <c r="AI13" s="42"/>
      <c r="AJ13" s="119" t="str">
        <f t="shared" si="6"/>
        <v/>
      </c>
      <c r="AK13" s="42"/>
      <c r="AL13" s="136">
        <f>14 + 4</f>
        <v>18</v>
      </c>
      <c r="AM13" s="121"/>
      <c r="AN13" s="122">
        <f t="shared" si="2"/>
        <v>3600</v>
      </c>
      <c r="AO13" s="42"/>
      <c r="AP13" s="126" t="str">
        <f t="shared" si="3"/>
        <v>רבעונית</v>
      </c>
      <c r="AQ13" s="126"/>
      <c r="AR13" s="53"/>
      <c r="AS13" s="53">
        <v>43465</v>
      </c>
      <c r="AT13" s="53"/>
      <c r="AU13" s="127"/>
      <c r="AV13" s="42" t="s">
        <v>740</v>
      </c>
      <c r="AW13" s="42"/>
      <c r="AX13" s="81" t="str">
        <f t="shared" si="7"/>
        <v>כן</v>
      </c>
      <c r="AY13" s="85" t="str">
        <f t="shared" si="4"/>
        <v/>
      </c>
      <c r="AZ13" s="85" t="str">
        <f t="shared" si="5"/>
        <v/>
      </c>
    </row>
    <row r="14" spans="1:52" ht="127.5">
      <c r="A14" s="30" t="str">
        <f t="shared" si="0"/>
        <v>משרד התרבות והספורט</v>
      </c>
      <c r="B14" s="31" t="str">
        <f t="shared" si="1"/>
        <v>mcs</v>
      </c>
      <c r="C14" s="23">
        <v>9</v>
      </c>
      <c r="D14" s="23" t="str">
        <f>IF(E14="","",IF(סימול="","לא הוגדר שם משרד",CONCATENATE(סימול,".DB.",COUNTIF($B$5:B13,$B14)+1)))</f>
        <v>mcs.DB.9</v>
      </c>
      <c r="E14" s="156" t="s">
        <v>565</v>
      </c>
      <c r="F14" s="52" t="s">
        <v>565</v>
      </c>
      <c r="G14" s="43">
        <v>2017</v>
      </c>
      <c r="H14" s="42" t="s">
        <v>724</v>
      </c>
      <c r="I14" s="43" t="s">
        <v>195</v>
      </c>
      <c r="J14" s="42" t="s">
        <v>812</v>
      </c>
      <c r="K14" s="43" t="s">
        <v>195</v>
      </c>
      <c r="L14" t="s">
        <v>809</v>
      </c>
      <c r="M14" s="43"/>
      <c r="N14" s="42"/>
      <c r="O14" s="43" t="s">
        <v>228</v>
      </c>
      <c r="P14" s="42"/>
      <c r="Q14" s="42" t="s">
        <v>561</v>
      </c>
      <c r="R14" s="42"/>
      <c r="S14" s="43" t="s">
        <v>195</v>
      </c>
      <c r="T14" s="43" t="s">
        <v>261</v>
      </c>
      <c r="U14" s="42"/>
      <c r="V14" s="43" t="s">
        <v>239</v>
      </c>
      <c r="W14" s="42" t="s">
        <v>539</v>
      </c>
      <c r="X14" s="53">
        <v>42725</v>
      </c>
      <c r="Y14" s="137" t="s">
        <v>237</v>
      </c>
      <c r="Z14" s="42"/>
      <c r="AA14" s="43"/>
      <c r="AB14" s="43"/>
      <c r="AC14" s="42"/>
      <c r="AD14" s="43" t="s">
        <v>287</v>
      </c>
      <c r="AE14" s="42"/>
      <c r="AF14" s="119" t="str">
        <f>IF(E14="","",IF(AD14="הוחלט לא להנגיש",פרמטרים!$AF$7,IF(AD14="בוצע",פרמטרים!$AF$6,IF(OR('רשימת מאגרים'!O14=פרמטרים!$J$3,AND('רשימת מאגרים'!O14=פרמטרים!$J$4,'רשימת מאגרים'!M14&lt;&gt;"")),פרמטרים!$AF$3,IF(OR('רשימת מאגרים'!O14=פרמטרים!$J$4,AND('רשימת מאגרים'!O14=פרמטרים!$J$5,'רשימת מאגרים'!M14&lt;&gt;"")),פרמטרים!$AF$4,פרמטרים!$AF$5)))))</f>
        <v>הונגש</v>
      </c>
      <c r="AG14" s="42"/>
      <c r="AH14" s="119" t="str">
        <f>IF(E14="","",IF(AD14="הוחלט לא להנגיש",פרמטרים!$AF$7,IF(AD14="בוצע",פרמטרים!$AF$6,IF(T14=פרמטרים!$T$6,פרמטרים!$AF$7,IF(AB14=פרמטרים!$N$5,פרמטרים!$AF$3,IF(OR(AB14=פרמטרים!$N$4,T14=פרמטרים!$T$5),פרמטרים!$AF$4,פרמטרים!$AF$5))))))</f>
        <v>הונגש</v>
      </c>
      <c r="AI14" s="42"/>
      <c r="AJ14" s="119" t="str">
        <f t="shared" si="6"/>
        <v>כן</v>
      </c>
      <c r="AK14" s="42"/>
      <c r="AL14" s="136">
        <f>14 + 4</f>
        <v>18</v>
      </c>
      <c r="AM14" s="121"/>
      <c r="AN14" s="122">
        <f t="shared" si="2"/>
        <v>3600</v>
      </c>
      <c r="AO14" s="42"/>
      <c r="AP14" s="126" t="str">
        <f t="shared" si="3"/>
        <v>רבעונית</v>
      </c>
      <c r="AQ14" s="126"/>
      <c r="AR14" s="53"/>
      <c r="AS14" s="53">
        <v>43830</v>
      </c>
      <c r="AT14" s="53">
        <v>43779</v>
      </c>
      <c r="AU14" s="127"/>
      <c r="AV14" s="42" t="s">
        <v>830</v>
      </c>
      <c r="AW14" s="42"/>
      <c r="AX14" s="81" t="str">
        <f t="shared" si="7"/>
        <v>כן</v>
      </c>
      <c r="AY14" s="85" t="str">
        <f t="shared" si="4"/>
        <v/>
      </c>
      <c r="AZ14" s="85" t="str">
        <f t="shared" si="5"/>
        <v/>
      </c>
    </row>
    <row r="15" spans="1:52" ht="25.5">
      <c r="A15" s="30" t="str">
        <f t="shared" si="0"/>
        <v>משרד התרבות והספורט</v>
      </c>
      <c r="B15" s="31" t="str">
        <f t="shared" si="1"/>
        <v>mcs</v>
      </c>
      <c r="C15" s="23">
        <v>10</v>
      </c>
      <c r="D15" s="23" t="str">
        <f>IF(E15="","",IF(סימול="","לא הוגדר שם משרד",CONCATENATE(סימול,".DB.",COUNTIF($B$5:B14,$B15)+1)))</f>
        <v>mcs.DB.10</v>
      </c>
      <c r="E15" s="41" t="s">
        <v>566</v>
      </c>
      <c r="F15" s="52" t="s">
        <v>567</v>
      </c>
      <c r="G15" s="43">
        <v>2015</v>
      </c>
      <c r="H15" s="42" t="s">
        <v>728</v>
      </c>
      <c r="I15" s="43" t="s">
        <v>195</v>
      </c>
      <c r="J15" s="115" t="s">
        <v>765</v>
      </c>
      <c r="K15" s="43" t="s">
        <v>195</v>
      </c>
      <c r="L15" s="42" t="s">
        <v>775</v>
      </c>
      <c r="M15" s="43"/>
      <c r="N15" s="42"/>
      <c r="O15" s="43" t="s">
        <v>228</v>
      </c>
      <c r="P15" s="42"/>
      <c r="Q15" s="42" t="s">
        <v>554</v>
      </c>
      <c r="R15" s="42"/>
      <c r="S15" s="43" t="s">
        <v>196</v>
      </c>
      <c r="T15" s="43" t="s">
        <v>261</v>
      </c>
      <c r="U15" s="42"/>
      <c r="V15" s="43" t="s">
        <v>239</v>
      </c>
      <c r="W15" s="42" t="s">
        <v>539</v>
      </c>
      <c r="X15" s="53">
        <v>44228</v>
      </c>
      <c r="Y15" s="137" t="s">
        <v>237</v>
      </c>
      <c r="Z15" s="42"/>
      <c r="AA15" s="43">
        <v>63</v>
      </c>
      <c r="AB15" s="43"/>
      <c r="AC15" s="42"/>
      <c r="AD15" s="43" t="s">
        <v>287</v>
      </c>
      <c r="AE15" s="42"/>
      <c r="AF15" s="119" t="str">
        <f>IF(E15="","",IF(AD15="הוחלט לא להנגיש",פרמטרים!$AF$7,IF(AD15="בוצע",פרמטרים!$AF$6,IF(OR('רשימת מאגרים'!O15=פרמטרים!$J$3,AND('רשימת מאגרים'!O15=פרמטרים!$J$4,'רשימת מאגרים'!M15&lt;&gt;"")),פרמטרים!$AF$3,IF(OR('רשימת מאגרים'!O15=פרמטרים!$J$4,AND('רשימת מאגרים'!O15=פרמטרים!$J$5,'רשימת מאגרים'!M15&lt;&gt;"")),פרמטרים!$AF$4,פרמטרים!$AF$5)))))</f>
        <v>הונגש</v>
      </c>
      <c r="AG15" s="42"/>
      <c r="AH15" s="119" t="str">
        <f>IF(E15="","",IF(AD15="הוחלט לא להנגיש",פרמטרים!$AF$7,IF(AD15="בוצע",פרמטרים!$AF$6,IF(T15=פרמטרים!$T$6,פרמטרים!$AF$7,IF(AB15=פרמטרים!$N$5,פרמטרים!$AF$3,IF(OR(AB15=פרמטרים!$N$4,T15=פרמטרים!$T$5),פרמטרים!$AF$4,פרמטרים!$AF$5))))))</f>
        <v>הונגש</v>
      </c>
      <c r="AI15" s="42"/>
      <c r="AJ15" s="119" t="str">
        <f t="shared" si="6"/>
        <v/>
      </c>
      <c r="AK15" s="42"/>
      <c r="AL15" s="136">
        <f>14 + 4</f>
        <v>18</v>
      </c>
      <c r="AM15" s="121"/>
      <c r="AN15" s="122">
        <f t="shared" si="2"/>
        <v>3600</v>
      </c>
      <c r="AO15" s="42"/>
      <c r="AP15" s="126" t="str">
        <f t="shared" si="3"/>
        <v>רבעונית</v>
      </c>
      <c r="AQ15" s="126"/>
      <c r="AR15" s="53"/>
      <c r="AS15" s="53">
        <v>43465</v>
      </c>
      <c r="AT15" s="53">
        <v>42451</v>
      </c>
      <c r="AU15" s="127"/>
      <c r="AV15" s="42" t="s">
        <v>737</v>
      </c>
      <c r="AW15" s="42"/>
      <c r="AX15" s="81" t="str">
        <f t="shared" si="7"/>
        <v>כן</v>
      </c>
      <c r="AY15" s="85" t="str">
        <f t="shared" si="4"/>
        <v/>
      </c>
      <c r="AZ15" s="85" t="str">
        <f t="shared" si="5"/>
        <v/>
      </c>
    </row>
    <row r="16" spans="1:52" ht="38.25">
      <c r="A16" s="30" t="str">
        <f t="shared" si="0"/>
        <v>משרד התרבות והספורט</v>
      </c>
      <c r="B16" s="31" t="str">
        <f t="shared" si="1"/>
        <v>mcs</v>
      </c>
      <c r="C16" s="23">
        <v>11</v>
      </c>
      <c r="D16" s="23" t="str">
        <f>IF(E16="","",IF(סימול="","לא הוגדר שם משרד",CONCATENATE(סימול,".DB.",COUNTIF($B$5:B15,$B16)+1)))</f>
        <v>mcs.DB.11</v>
      </c>
      <c r="E16" s="41" t="s">
        <v>568</v>
      </c>
      <c r="F16" s="52" t="s">
        <v>569</v>
      </c>
      <c r="G16" s="43">
        <v>2017</v>
      </c>
      <c r="H16" s="42" t="s">
        <v>725</v>
      </c>
      <c r="I16" s="43" t="s">
        <v>196</v>
      </c>
      <c r="J16" s="114"/>
      <c r="K16" s="43" t="s">
        <v>196</v>
      </c>
      <c r="L16" s="42"/>
      <c r="M16" s="43"/>
      <c r="N16" s="42"/>
      <c r="O16" s="43" t="s">
        <v>230</v>
      </c>
      <c r="P16" s="42" t="s">
        <v>542</v>
      </c>
      <c r="Q16" s="42" t="s">
        <v>570</v>
      </c>
      <c r="R16" s="42"/>
      <c r="S16" s="43" t="s">
        <v>195</v>
      </c>
      <c r="T16" s="43" t="s">
        <v>262</v>
      </c>
      <c r="U16" s="42" t="s">
        <v>580</v>
      </c>
      <c r="V16" s="43" t="s">
        <v>239</v>
      </c>
      <c r="W16" s="42" t="s">
        <v>539</v>
      </c>
      <c r="X16" s="53"/>
      <c r="Y16" s="137" t="s">
        <v>237</v>
      </c>
      <c r="Z16" s="42"/>
      <c r="AA16" s="43"/>
      <c r="AB16" s="43"/>
      <c r="AC16" s="42"/>
      <c r="AD16" s="43" t="s">
        <v>703</v>
      </c>
      <c r="AE16" s="42" t="s">
        <v>746</v>
      </c>
      <c r="AF16" s="119" t="str">
        <f>IF(E16="","",IF(AD16="הוחלט לא להנגיש",פרמטרים!$AF$7,IF(AD16="בוצע",פרמטרים!$AF$6,IF(OR('רשימת מאגרים'!O16=פרמטרים!$J$3,AND('רשימת מאגרים'!O16=פרמטרים!$J$4,'רשימת מאגרים'!M16&lt;&gt;"")),פרמטרים!$AF$3,IF(OR('רשימת מאגרים'!O16=פרמטרים!$J$4,AND('רשימת מאגרים'!O16=פרמטרים!$J$5,'רשימת מאגרים'!M16&lt;&gt;"")),פרמטרים!$AF$4,פרמטרים!$AF$5)))))</f>
        <v>לא יונגש</v>
      </c>
      <c r="AG16" s="42"/>
      <c r="AH16" s="119" t="str">
        <f>IF(E16="","",IF(AD16="הוחלט לא להנגיש",פרמטרים!$AF$7,IF(AD16="בוצע",פרמטרים!$AF$6,IF(T16=פרמטרים!$T$6,פרמטרים!$AF$7,IF(AB16=פרמטרים!$N$5,פרמטרים!$AF$3,IF(OR(AB16=פרמטרים!$N$4,T16=פרמטרים!$T$5),פרמטרים!$AF$4,פרמטרים!$AF$5))))))</f>
        <v>לא יונגש</v>
      </c>
      <c r="AI16" s="42"/>
      <c r="AJ16" s="119" t="str">
        <f t="shared" si="6"/>
        <v>כן</v>
      </c>
      <c r="AK16" s="42"/>
      <c r="AL16" s="136">
        <f>18+9</f>
        <v>27</v>
      </c>
      <c r="AM16" s="121"/>
      <c r="AN16" s="122">
        <f t="shared" si="2"/>
        <v>5400</v>
      </c>
      <c r="AO16" s="42"/>
      <c r="AP16" s="126" t="str">
        <f t="shared" si="3"/>
        <v>רבעונית</v>
      </c>
      <c r="AQ16" s="126"/>
      <c r="AR16" s="53"/>
      <c r="AS16" s="53"/>
      <c r="AT16" s="53"/>
      <c r="AU16" s="127"/>
      <c r="AV16" s="42" t="s">
        <v>738</v>
      </c>
      <c r="AW16" s="42"/>
      <c r="AX16" s="81" t="str">
        <f t="shared" si="7"/>
        <v>כן</v>
      </c>
      <c r="AY16" s="85" t="str">
        <f t="shared" si="4"/>
        <v/>
      </c>
      <c r="AZ16" s="85" t="str">
        <f t="shared" si="5"/>
        <v/>
      </c>
    </row>
    <row r="17" spans="1:52" ht="38.25">
      <c r="A17" s="30" t="str">
        <f t="shared" si="0"/>
        <v>משרד התרבות והספורט</v>
      </c>
      <c r="B17" s="31" t="str">
        <f t="shared" si="1"/>
        <v>mcs</v>
      </c>
      <c r="C17" s="23">
        <v>12</v>
      </c>
      <c r="D17" s="23" t="str">
        <f>IF(E17="","",IF(סימול="","לא הוגדר שם משרד",CONCATENATE(סימול,".DB.",COUNTIF($B$5:B16,$B17)+1)))</f>
        <v>mcs.DB.12</v>
      </c>
      <c r="E17" s="41" t="s">
        <v>571</v>
      </c>
      <c r="F17" s="52" t="s">
        <v>572</v>
      </c>
      <c r="G17" s="43">
        <v>2017</v>
      </c>
      <c r="H17" s="42" t="s">
        <v>725</v>
      </c>
      <c r="I17" s="43" t="s">
        <v>196</v>
      </c>
      <c r="J17" s="114"/>
      <c r="K17" s="43" t="s">
        <v>196</v>
      </c>
      <c r="L17" s="42"/>
      <c r="M17" s="43"/>
      <c r="N17" s="42"/>
      <c r="O17" s="43" t="s">
        <v>228</v>
      </c>
      <c r="P17" s="42"/>
      <c r="Q17" s="42" t="s">
        <v>573</v>
      </c>
      <c r="R17" s="42"/>
      <c r="S17" s="43" t="s">
        <v>195</v>
      </c>
      <c r="T17" s="43" t="s">
        <v>261</v>
      </c>
      <c r="U17" s="42" t="s">
        <v>580</v>
      </c>
      <c r="V17" s="43" t="s">
        <v>239</v>
      </c>
      <c r="W17" s="42" t="s">
        <v>539</v>
      </c>
      <c r="X17" s="53">
        <v>42796</v>
      </c>
      <c r="Y17" s="137" t="s">
        <v>237</v>
      </c>
      <c r="Z17" s="42"/>
      <c r="AA17" s="43">
        <v>2512</v>
      </c>
      <c r="AB17" s="43"/>
      <c r="AC17" s="42"/>
      <c r="AD17" s="43" t="s">
        <v>703</v>
      </c>
      <c r="AE17" s="42" t="s">
        <v>746</v>
      </c>
      <c r="AF17" s="119" t="str">
        <f>IF(E17="","",IF(AD17="הוחלט לא להנגיש",פרמטרים!$AF$7,IF(AD17="בוצע",פרמטרים!$AF$6,IF(OR('רשימת מאגרים'!O17=פרמטרים!$J$3,AND('רשימת מאגרים'!O17=פרמטרים!$J$4,'רשימת מאגרים'!M17&lt;&gt;"")),פרמטרים!$AF$3,IF(OR('רשימת מאגרים'!O17=פרמטרים!$J$4,AND('רשימת מאגרים'!O17=פרמטרים!$J$5,'רשימת מאגרים'!M17&lt;&gt;"")),פרמטרים!$AF$4,פרמטרים!$AF$5)))))</f>
        <v>לא יונגש</v>
      </c>
      <c r="AG17" s="42"/>
      <c r="AH17" s="119" t="str">
        <f>IF(E17="","",IF(AD17="הוחלט לא להנגיש",פרמטרים!$AF$7,IF(AD17="בוצע",פרמטרים!$AF$6,IF(T17=פרמטרים!$T$6,פרמטרים!$AF$7,IF(AB17=פרמטרים!$N$5,פרמטרים!$AF$3,IF(OR(AB17=פרמטרים!$N$4,T17=פרמטרים!$T$5),פרמטרים!$AF$4,פרמטרים!$AF$5))))))</f>
        <v>לא יונגש</v>
      </c>
      <c r="AI17" s="42"/>
      <c r="AJ17" s="119" t="str">
        <f t="shared" si="6"/>
        <v>כן</v>
      </c>
      <c r="AK17" s="42"/>
      <c r="AL17" s="136">
        <f>18 + 18</f>
        <v>36</v>
      </c>
      <c r="AM17" s="121"/>
      <c r="AN17" s="122">
        <f t="shared" si="2"/>
        <v>7200</v>
      </c>
      <c r="AO17" s="42"/>
      <c r="AP17" s="126" t="str">
        <f t="shared" si="3"/>
        <v>רבעונית</v>
      </c>
      <c r="AQ17" s="126"/>
      <c r="AR17" s="53"/>
      <c r="AS17" s="53"/>
      <c r="AT17" s="53"/>
      <c r="AU17" s="127"/>
      <c r="AV17" s="42" t="s">
        <v>738</v>
      </c>
      <c r="AW17" s="42"/>
      <c r="AX17" s="81" t="str">
        <f t="shared" si="7"/>
        <v>כן</v>
      </c>
      <c r="AY17" s="85" t="str">
        <f t="shared" si="4"/>
        <v/>
      </c>
      <c r="AZ17" s="85" t="str">
        <f t="shared" si="5"/>
        <v/>
      </c>
    </row>
    <row r="18" spans="1:52" ht="38.25">
      <c r="A18" s="30" t="str">
        <f t="shared" si="0"/>
        <v>משרד התרבות והספורט</v>
      </c>
      <c r="B18" s="31" t="str">
        <f t="shared" si="1"/>
        <v>mcs</v>
      </c>
      <c r="C18" s="23">
        <v>13</v>
      </c>
      <c r="D18" s="23" t="str">
        <f>IF(E18="","",IF(סימול="","לא הוגדר שם משרד",CONCATENATE(סימול,".DB.",COUNTIF($B$5:B17,$B18)+1)))</f>
        <v>mcs.DB.13</v>
      </c>
      <c r="E18" s="41" t="s">
        <v>574</v>
      </c>
      <c r="F18" s="52" t="s">
        <v>574</v>
      </c>
      <c r="G18" s="43">
        <v>2017</v>
      </c>
      <c r="H18" s="42" t="s">
        <v>725</v>
      </c>
      <c r="I18" s="43" t="s">
        <v>196</v>
      </c>
      <c r="J18" s="114"/>
      <c r="K18" s="43" t="s">
        <v>196</v>
      </c>
      <c r="L18" s="42"/>
      <c r="M18" s="43"/>
      <c r="N18" s="42"/>
      <c r="O18" s="43" t="s">
        <v>228</v>
      </c>
      <c r="P18" s="42"/>
      <c r="Q18" s="42" t="s">
        <v>573</v>
      </c>
      <c r="R18" s="42"/>
      <c r="S18" s="43" t="s">
        <v>195</v>
      </c>
      <c r="T18" s="43" t="s">
        <v>261</v>
      </c>
      <c r="U18" s="42"/>
      <c r="V18" s="43" t="s">
        <v>239</v>
      </c>
      <c r="W18" s="42" t="s">
        <v>539</v>
      </c>
      <c r="X18" s="53"/>
      <c r="Y18" s="137" t="s">
        <v>237</v>
      </c>
      <c r="Z18" s="42"/>
      <c r="AA18" s="43"/>
      <c r="AB18" s="43"/>
      <c r="AC18" s="42"/>
      <c r="AD18" s="43" t="s">
        <v>703</v>
      </c>
      <c r="AE18" s="42" t="s">
        <v>746</v>
      </c>
      <c r="AF18" s="119" t="str">
        <f>IF(E18="","",IF(AD18="הוחלט לא להנגיש",פרמטרים!$AF$7,IF(AD18="בוצע",פרמטרים!$AF$6,IF(OR('רשימת מאגרים'!O18=פרמטרים!$J$3,AND('רשימת מאגרים'!O18=פרמטרים!$J$4,'רשימת מאגרים'!M18&lt;&gt;"")),פרמטרים!$AF$3,IF(OR('רשימת מאגרים'!O18=פרמטרים!$J$4,AND('רשימת מאגרים'!O18=פרמטרים!$J$5,'רשימת מאגרים'!M18&lt;&gt;"")),פרמטרים!$AF$4,פרמטרים!$AF$5)))))</f>
        <v>לא יונגש</v>
      </c>
      <c r="AG18" s="42"/>
      <c r="AH18" s="119" t="str">
        <f>IF(E18="","",IF(AD18="הוחלט לא להנגיש",פרמטרים!$AF$7,IF(AD18="בוצע",פרמטרים!$AF$6,IF(T18=פרמטרים!$T$6,פרמטרים!$AF$7,IF(AB18=פרמטרים!$N$5,פרמטרים!$AF$3,IF(OR(AB18=פרמטרים!$N$4,T18=פרמטרים!$T$5),פרמטרים!$AF$4,פרמטרים!$AF$5))))))</f>
        <v>לא יונגש</v>
      </c>
      <c r="AI18" s="42"/>
      <c r="AJ18" s="119" t="str">
        <f t="shared" si="6"/>
        <v>כן</v>
      </c>
      <c r="AK18" s="42"/>
      <c r="AL18" s="136">
        <f>14 + 4</f>
        <v>18</v>
      </c>
      <c r="AM18" s="121"/>
      <c r="AN18" s="122">
        <f t="shared" si="2"/>
        <v>3600</v>
      </c>
      <c r="AO18" s="42"/>
      <c r="AP18" s="126" t="str">
        <f t="shared" si="3"/>
        <v>רבעונית</v>
      </c>
      <c r="AQ18" s="126"/>
      <c r="AR18" s="53"/>
      <c r="AS18" s="53"/>
      <c r="AT18" s="53"/>
      <c r="AU18" s="127"/>
      <c r="AV18" s="42" t="s">
        <v>738</v>
      </c>
      <c r="AW18" s="42"/>
      <c r="AX18" s="81" t="str">
        <f t="shared" si="7"/>
        <v>כן</v>
      </c>
      <c r="AY18" s="85" t="str">
        <f t="shared" si="4"/>
        <v/>
      </c>
      <c r="AZ18" s="85" t="str">
        <f t="shared" si="5"/>
        <v/>
      </c>
    </row>
    <row r="19" spans="1:52" ht="63.75">
      <c r="A19" s="30" t="str">
        <f t="shared" si="0"/>
        <v>משרד התרבות והספורט</v>
      </c>
      <c r="B19" s="31" t="str">
        <f t="shared" si="1"/>
        <v>mcs</v>
      </c>
      <c r="C19" s="23">
        <v>14</v>
      </c>
      <c r="D19" s="23" t="str">
        <f>IF(E19="","",IF(סימול="","לא הוגדר שם משרד",CONCATENATE(סימול,".DB.",COUNTIF($B$5:B18,$B19)+1)))</f>
        <v>mcs.DB.14</v>
      </c>
      <c r="E19" s="41" t="s">
        <v>575</v>
      </c>
      <c r="F19" s="52" t="s">
        <v>575</v>
      </c>
      <c r="G19" s="43">
        <v>2017</v>
      </c>
      <c r="H19" s="42" t="s">
        <v>725</v>
      </c>
      <c r="I19" s="43" t="s">
        <v>196</v>
      </c>
      <c r="J19" s="42"/>
      <c r="K19" s="43" t="s">
        <v>195</v>
      </c>
      <c r="L19" s="42"/>
      <c r="M19" s="43"/>
      <c r="N19" s="42"/>
      <c r="O19" s="43" t="s">
        <v>228</v>
      </c>
      <c r="P19" s="42"/>
      <c r="Q19" s="42" t="s">
        <v>573</v>
      </c>
      <c r="R19" s="42"/>
      <c r="S19" s="43" t="s">
        <v>196</v>
      </c>
      <c r="T19" s="43" t="s">
        <v>261</v>
      </c>
      <c r="U19" s="42"/>
      <c r="V19" s="43" t="s">
        <v>239</v>
      </c>
      <c r="W19" s="42" t="s">
        <v>539</v>
      </c>
      <c r="X19" s="53">
        <v>42781</v>
      </c>
      <c r="Y19" s="137" t="s">
        <v>237</v>
      </c>
      <c r="Z19" s="42"/>
      <c r="AA19" s="43">
        <v>106</v>
      </c>
      <c r="AB19" s="43"/>
      <c r="AC19" s="42"/>
      <c r="AD19" s="43" t="str">
        <f>IF(E19="","",IF(T19=פרמטרים!$T$6,פרמטרים!$V$8,פרמטרים!$V$3))</f>
        <v>טרם החל</v>
      </c>
      <c r="AE19" s="42"/>
      <c r="AF19" s="119" t="str">
        <f>IF(E19="","",IF(AD19="הוחלט לא להנגיש",פרמטרים!$AF$7,IF(AD19="בוצע",פרמטרים!$AF$6,IF(OR('רשימת מאגרים'!O19=פרמטרים!$J$3,AND('רשימת מאגרים'!O19=פרמטרים!$J$4,'רשימת מאגרים'!M19&lt;&gt;"")),פרמטרים!$AF$3,IF(OR('רשימת מאגרים'!O19=פרמטרים!$J$4,AND('רשימת מאגרים'!O19=פרמטרים!$J$5,'רשימת מאגרים'!M19&lt;&gt;"")),פרמטרים!$AF$4,פרמטרים!$AF$5)))))</f>
        <v>נמוך</v>
      </c>
      <c r="AG19" s="42"/>
      <c r="AH19" s="119" t="str">
        <f>IF(E19="","",IF(AD19="הוחלט לא להנגיש",פרמטרים!$AF$7,IF(AD19="בוצע",פרמטרים!$AF$6,IF(T19=פרמטרים!$T$6,פרמטרים!$AF$7,IF(AB19=פרמטרים!$N$5,פרמטרים!$AF$3,IF(OR(AB19=פרמטרים!$N$4,T19=פרמטרים!$T$5),פרמטרים!$AF$4,פרמטרים!$AF$5))))))</f>
        <v>נמוך</v>
      </c>
      <c r="AI19" s="42"/>
      <c r="AJ19" s="119" t="str">
        <f t="shared" si="6"/>
        <v/>
      </c>
      <c r="AK19" s="42"/>
      <c r="AL19" s="136">
        <f t="shared" ref="AL19:AL21" si="8">18+9</f>
        <v>27</v>
      </c>
      <c r="AM19" s="121"/>
      <c r="AN19" s="122">
        <f t="shared" si="2"/>
        <v>5400</v>
      </c>
      <c r="AO19" s="42"/>
      <c r="AP19" s="126" t="str">
        <f t="shared" si="3"/>
        <v>רבעונית</v>
      </c>
      <c r="AQ19" s="126"/>
      <c r="AR19" s="53"/>
      <c r="AS19" s="53">
        <v>44196</v>
      </c>
      <c r="AT19" s="53"/>
      <c r="AU19" s="127"/>
      <c r="AV19" s="42" t="s">
        <v>794</v>
      </c>
      <c r="AW19" s="42"/>
      <c r="AX19" s="81" t="str">
        <f t="shared" si="7"/>
        <v>כן</v>
      </c>
      <c r="AY19" s="85" t="str">
        <f t="shared" si="4"/>
        <v/>
      </c>
      <c r="AZ19" s="85" t="str">
        <f t="shared" si="5"/>
        <v/>
      </c>
    </row>
    <row r="20" spans="1:52" ht="89.25">
      <c r="A20" s="30" t="str">
        <f t="shared" si="0"/>
        <v>משרד התרבות והספורט</v>
      </c>
      <c r="B20" s="31" t="str">
        <f t="shared" si="1"/>
        <v>mcs</v>
      </c>
      <c r="C20" s="23">
        <v>15</v>
      </c>
      <c r="D20" s="23" t="str">
        <f>IF(E20="","",IF(סימול="","לא הוגדר שם משרד",CONCATENATE(סימול,".DB.",COUNTIF($B$5:B19,$B20)+1)))</f>
        <v>mcs.DB.15</v>
      </c>
      <c r="E20" s="157" t="s">
        <v>792</v>
      </c>
      <c r="F20" s="52" t="s">
        <v>576</v>
      </c>
      <c r="G20" s="43">
        <v>2017</v>
      </c>
      <c r="H20" s="42" t="s">
        <v>725</v>
      </c>
      <c r="I20" s="43" t="s">
        <v>196</v>
      </c>
      <c r="J20" s="114" t="s">
        <v>582</v>
      </c>
      <c r="K20" s="43" t="s">
        <v>196</v>
      </c>
      <c r="L20" s="42"/>
      <c r="M20" s="43"/>
      <c r="N20" s="42"/>
      <c r="O20" s="43" t="s">
        <v>230</v>
      </c>
      <c r="P20" s="42" t="s">
        <v>542</v>
      </c>
      <c r="Q20" s="42" t="s">
        <v>594</v>
      </c>
      <c r="R20" s="42"/>
      <c r="S20" s="43" t="s">
        <v>195</v>
      </c>
      <c r="T20" s="43" t="s">
        <v>262</v>
      </c>
      <c r="U20" s="42" t="s">
        <v>538</v>
      </c>
      <c r="V20" s="43" t="s">
        <v>239</v>
      </c>
      <c r="W20" s="42" t="s">
        <v>539</v>
      </c>
      <c r="X20" s="53">
        <v>42792</v>
      </c>
      <c r="Y20" s="137" t="s">
        <v>237</v>
      </c>
      <c r="Z20" s="42"/>
      <c r="AA20" s="43"/>
      <c r="AB20" s="43"/>
      <c r="AC20" s="42"/>
      <c r="AD20" s="43" t="s">
        <v>703</v>
      </c>
      <c r="AE20" s="42" t="s">
        <v>810</v>
      </c>
      <c r="AF20" s="119" t="str">
        <f>IF(E20="","",IF(AD20="הוחלט לא להנגיש",פרמטרים!$AF$7,IF(AD20="בוצע",פרמטרים!$AF$6,IF(OR('רשימת מאגרים'!O20=פרמטרים!$J$3,AND('רשימת מאגרים'!O20=פרמטרים!$J$4,'רשימת מאגרים'!M20&lt;&gt;"")),פרמטרים!$AF$3,IF(OR('רשימת מאגרים'!O20=פרמטרים!$J$4,AND('רשימת מאגרים'!O20=פרמטרים!$J$5,'רשימת מאגרים'!M20&lt;&gt;"")),פרמטרים!$AF$4,פרמטרים!$AF$5)))))</f>
        <v>לא יונגש</v>
      </c>
      <c r="AG20" s="42"/>
      <c r="AH20" s="119" t="str">
        <f>IF(E20="","",IF(AD20="הוחלט לא להנגיש",פרמטרים!$AF$7,IF(AD20="בוצע",פרמטרים!$AF$6,IF(T20=פרמטרים!$T$6,פרמטרים!$AF$7,IF(AB20=פרמטרים!$N$5,פרמטרים!$AF$3,IF(OR(AB20=פרמטרים!$N$4,T20=פרמטרים!$T$5),פרמטרים!$AF$4,פרמטרים!$AF$5))))))</f>
        <v>לא יונגש</v>
      </c>
      <c r="AI20" s="42"/>
      <c r="AJ20" s="119" t="str">
        <f t="shared" si="6"/>
        <v>כן</v>
      </c>
      <c r="AK20" s="42"/>
      <c r="AL20" s="136">
        <f t="shared" si="8"/>
        <v>27</v>
      </c>
      <c r="AM20" s="121"/>
      <c r="AN20" s="122">
        <f t="shared" si="2"/>
        <v>5400</v>
      </c>
      <c r="AO20" s="42"/>
      <c r="AP20" s="126" t="str">
        <f t="shared" si="3"/>
        <v>רבעונית</v>
      </c>
      <c r="AQ20" s="126"/>
      <c r="AR20" s="53"/>
      <c r="AS20" s="53">
        <v>43830</v>
      </c>
      <c r="AT20" s="53"/>
      <c r="AU20" s="127"/>
      <c r="AV20" s="42" t="s">
        <v>787</v>
      </c>
      <c r="AW20" s="42"/>
      <c r="AX20" s="81" t="str">
        <f t="shared" si="7"/>
        <v>כן</v>
      </c>
      <c r="AY20" s="85" t="str">
        <f t="shared" si="4"/>
        <v/>
      </c>
      <c r="AZ20" s="85" t="str">
        <f t="shared" si="5"/>
        <v/>
      </c>
    </row>
    <row r="21" spans="1:52" ht="18.75" customHeight="1">
      <c r="A21" s="30" t="str">
        <f t="shared" si="0"/>
        <v>משרד התרבות והספורט</v>
      </c>
      <c r="B21" s="31" t="str">
        <f t="shared" si="1"/>
        <v>mcs</v>
      </c>
      <c r="C21" s="23">
        <v>16</v>
      </c>
      <c r="D21" s="23" t="str">
        <f>IF(E21="","",IF(סימול="","לא הוגדר שם משרד",CONCATENATE(סימול,".DB.",COUNTIF($B$5:B20,$B21)+1)))</f>
        <v>mcs.DB.16</v>
      </c>
      <c r="E21" s="41" t="s">
        <v>577</v>
      </c>
      <c r="F21" s="52" t="s">
        <v>578</v>
      </c>
      <c r="G21" s="43">
        <v>2017</v>
      </c>
      <c r="H21" s="42" t="s">
        <v>724</v>
      </c>
      <c r="I21" s="43" t="s">
        <v>196</v>
      </c>
      <c r="J21" s="114"/>
      <c r="K21" s="43" t="s">
        <v>196</v>
      </c>
      <c r="L21" s="42"/>
      <c r="M21" s="43"/>
      <c r="N21" s="42"/>
      <c r="O21" s="43" t="s">
        <v>228</v>
      </c>
      <c r="P21" s="42"/>
      <c r="Q21" s="42" t="s">
        <v>561</v>
      </c>
      <c r="R21" s="42"/>
      <c r="S21" s="43" t="s">
        <v>195</v>
      </c>
      <c r="T21" s="43" t="s">
        <v>262</v>
      </c>
      <c r="U21" s="42" t="s">
        <v>580</v>
      </c>
      <c r="V21" s="43" t="s">
        <v>239</v>
      </c>
      <c r="W21" s="42" t="s">
        <v>539</v>
      </c>
      <c r="X21" s="53">
        <v>42796</v>
      </c>
      <c r="Y21" s="137" t="s">
        <v>237</v>
      </c>
      <c r="Z21" s="42"/>
      <c r="AA21" s="43"/>
      <c r="AB21" s="43"/>
      <c r="AC21" s="42"/>
      <c r="AD21" s="43" t="s">
        <v>703</v>
      </c>
      <c r="AE21" s="42" t="s">
        <v>746</v>
      </c>
      <c r="AF21" s="119" t="str">
        <f>IF(E21="","",IF(AD21="הוחלט לא להנגיש",פרמטרים!$AF$7,IF(AD21="בוצע",פרמטרים!$AF$6,IF(OR('רשימת מאגרים'!O21=פרמטרים!$J$3,AND('רשימת מאגרים'!O21=פרמטרים!$J$4,'רשימת מאגרים'!M21&lt;&gt;"")),פרמטרים!$AF$3,IF(OR('רשימת מאגרים'!O21=פרמטרים!$J$4,AND('רשימת מאגרים'!O21=פרמטרים!$J$5,'רשימת מאגרים'!M21&lt;&gt;"")),פרמטרים!$AF$4,פרמטרים!$AF$5)))))</f>
        <v>לא יונגש</v>
      </c>
      <c r="AG21" s="42"/>
      <c r="AH21" s="119" t="str">
        <f>IF(E21="","",IF(AD21="הוחלט לא להנגיש",פרמטרים!$AF$7,IF(AD21="בוצע",פרמטרים!$AF$6,IF(T21=פרמטרים!$T$6,פרמטרים!$AF$7,IF(AB21=פרמטרים!$N$5,פרמטרים!$AF$3,IF(OR(AB21=פרמטרים!$N$4,T21=פרמטרים!$T$5),פרמטרים!$AF$4,פרמטרים!$AF$5))))))</f>
        <v>לא יונגש</v>
      </c>
      <c r="AI21" s="42"/>
      <c r="AJ21" s="119" t="str">
        <f t="shared" si="6"/>
        <v>כן</v>
      </c>
      <c r="AK21" s="42"/>
      <c r="AL21" s="136">
        <f t="shared" si="8"/>
        <v>27</v>
      </c>
      <c r="AM21" s="121"/>
      <c r="AN21" s="122">
        <f t="shared" si="2"/>
        <v>5400</v>
      </c>
      <c r="AO21" s="42"/>
      <c r="AP21" s="126" t="str">
        <f t="shared" si="3"/>
        <v>רבעונית</v>
      </c>
      <c r="AQ21" s="126"/>
      <c r="AR21" s="53"/>
      <c r="AS21" s="53"/>
      <c r="AT21" s="53"/>
      <c r="AU21" s="127"/>
      <c r="AV21" s="42" t="s">
        <v>740</v>
      </c>
      <c r="AW21" s="42"/>
      <c r="AX21" s="81" t="str">
        <f t="shared" si="7"/>
        <v>כן</v>
      </c>
      <c r="AY21" s="85" t="str">
        <f t="shared" si="4"/>
        <v/>
      </c>
      <c r="AZ21" s="85" t="str">
        <f t="shared" si="5"/>
        <v/>
      </c>
    </row>
    <row r="22" spans="1:52" ht="38.25">
      <c r="A22" s="30" t="str">
        <f t="shared" si="0"/>
        <v>משרד התרבות והספורט</v>
      </c>
      <c r="B22" s="31" t="str">
        <f t="shared" si="1"/>
        <v>mcs</v>
      </c>
      <c r="C22" s="23">
        <v>18</v>
      </c>
      <c r="D22" s="23" t="str">
        <f>IF(E22="","",IF(סימול="","לא הוגדר שם משרד",CONCATENATE(סימול,".DB.",COUNTIF($B$5:B21,$B22)+1)))</f>
        <v>mcs.DB.17</v>
      </c>
      <c r="E22" s="41" t="s">
        <v>592</v>
      </c>
      <c r="F22" s="52" t="s">
        <v>593</v>
      </c>
      <c r="G22" s="43">
        <v>2017</v>
      </c>
      <c r="H22" s="42" t="s">
        <v>725</v>
      </c>
      <c r="I22" s="43" t="s">
        <v>195</v>
      </c>
      <c r="J22" s="115" t="s">
        <v>752</v>
      </c>
      <c r="K22" s="43" t="s">
        <v>195</v>
      </c>
      <c r="L22" s="42" t="s">
        <v>766</v>
      </c>
      <c r="M22" s="43"/>
      <c r="N22" s="42"/>
      <c r="O22" s="43" t="s">
        <v>229</v>
      </c>
      <c r="P22" s="42"/>
      <c r="Q22" s="42" t="s">
        <v>594</v>
      </c>
      <c r="R22" s="42"/>
      <c r="S22" s="43" t="s">
        <v>196</v>
      </c>
      <c r="T22" s="43" t="s">
        <v>261</v>
      </c>
      <c r="U22" s="42"/>
      <c r="V22" s="43" t="s">
        <v>245</v>
      </c>
      <c r="W22" s="42"/>
      <c r="X22" s="53">
        <v>42968</v>
      </c>
      <c r="Y22" s="137" t="s">
        <v>237</v>
      </c>
      <c r="Z22" s="42"/>
      <c r="AA22" s="43">
        <v>942</v>
      </c>
      <c r="AB22" s="43" t="s">
        <v>269</v>
      </c>
      <c r="AC22" s="42"/>
      <c r="AD22" s="43" t="str">
        <f>IF(E22="","",IF(T22=פרמטרים!$T$6,פרמטרים!$V$8,פרמטרים!$V$3))</f>
        <v>טרם החל</v>
      </c>
      <c r="AE22" s="42"/>
      <c r="AF22" s="119" t="str">
        <f>IF(E22="","",IF(AD22="הוחלט לא להנגיש",פרמטרים!$AF$7,IF(AD22="בוצע",פרמטרים!$AF$6,IF(OR('רשימת מאגרים'!O22=פרמטרים!$J$3,AND('רשימת מאגרים'!O22=פרמטרים!$J$4,'רשימת מאגרים'!M22&lt;&gt;"")),פרמטרים!$AF$3,IF(OR('רשימת מאגרים'!O22=פרמטרים!$J$4,AND('רשימת מאגרים'!O22=פרמטרים!$J$5,'רשימת מאגרים'!M22&lt;&gt;"")),פרמטרים!$AF$4,פרמטרים!$AF$5)))))</f>
        <v>נמוך</v>
      </c>
      <c r="AG22" s="42"/>
      <c r="AH22" s="119" t="str">
        <f>IF(E22="","",IF(AD22="הוחלט לא להנגיש",פרמטרים!$AF$7,IF(AD22="בוצע",פרמטרים!$AF$6,IF(T22=פרמטרים!$T$6,פרמטרים!$AF$7,IF(AB22=פרמטרים!$N$5,פרמטרים!$AF$3,IF(OR(AB22=פרמטרים!$N$4,T22=פרמטרים!$T$5),פרמטרים!$AF$4,פרמטרים!$AF$5))))))</f>
        <v>נמוך</v>
      </c>
      <c r="AI22" s="42"/>
      <c r="AJ22" s="119" t="str">
        <f t="shared" si="6"/>
        <v/>
      </c>
      <c r="AK22" s="42"/>
      <c r="AL22" s="136">
        <f>18 + 18</f>
        <v>36</v>
      </c>
      <c r="AM22" s="121"/>
      <c r="AN22" s="122">
        <f t="shared" si="2"/>
        <v>7200</v>
      </c>
      <c r="AO22" s="42"/>
      <c r="AP22" s="126" t="str">
        <f t="shared" si="3"/>
        <v>רבעונית</v>
      </c>
      <c r="AQ22" s="126"/>
      <c r="AR22" s="53"/>
      <c r="AS22" s="53">
        <v>43465</v>
      </c>
      <c r="AT22" s="53"/>
      <c r="AU22" s="127"/>
      <c r="AV22" s="42" t="s">
        <v>738</v>
      </c>
      <c r="AW22" s="42"/>
      <c r="AX22" s="81" t="str">
        <f t="shared" si="7"/>
        <v>כן</v>
      </c>
      <c r="AY22" s="85" t="str">
        <f t="shared" si="4"/>
        <v/>
      </c>
      <c r="AZ22" s="85" t="str">
        <f t="shared" si="5"/>
        <v/>
      </c>
    </row>
    <row r="23" spans="1:52" ht="38.25">
      <c r="A23" s="30" t="str">
        <f t="shared" si="0"/>
        <v>משרד התרבות והספורט</v>
      </c>
      <c r="B23" s="31" t="str">
        <f t="shared" si="1"/>
        <v>mcs</v>
      </c>
      <c r="C23" s="23">
        <v>19</v>
      </c>
      <c r="D23" s="23" t="str">
        <f>IF(E23="","",IF(סימול="","לא הוגדר שם משרד",CONCATENATE(סימול,".DB.",COUNTIF($B$5:B22,$B23)+1)))</f>
        <v>mcs.DB.18</v>
      </c>
      <c r="E23" s="41" t="s">
        <v>595</v>
      </c>
      <c r="F23" s="52" t="s">
        <v>596</v>
      </c>
      <c r="G23" s="43">
        <v>2012</v>
      </c>
      <c r="H23" s="42" t="s">
        <v>725</v>
      </c>
      <c r="I23" s="43" t="s">
        <v>195</v>
      </c>
      <c r="J23" s="115" t="s">
        <v>581</v>
      </c>
      <c r="K23" s="43" t="s">
        <v>195</v>
      </c>
      <c r="L23" s="42" t="s">
        <v>776</v>
      </c>
      <c r="M23" s="43"/>
      <c r="N23" s="42"/>
      <c r="O23" s="43" t="s">
        <v>228</v>
      </c>
      <c r="P23" s="42"/>
      <c r="Q23" s="42" t="s">
        <v>573</v>
      </c>
      <c r="R23" s="42"/>
      <c r="S23" s="43" t="s">
        <v>196</v>
      </c>
      <c r="T23" s="43" t="s">
        <v>261</v>
      </c>
      <c r="U23" s="42"/>
      <c r="V23" s="43" t="s">
        <v>249</v>
      </c>
      <c r="W23" s="42"/>
      <c r="X23" s="53">
        <v>42917</v>
      </c>
      <c r="Y23" s="137" t="s">
        <v>237</v>
      </c>
      <c r="Z23" s="42"/>
      <c r="AA23" s="43">
        <v>26</v>
      </c>
      <c r="AB23" s="43" t="s">
        <v>269</v>
      </c>
      <c r="AC23" s="42"/>
      <c r="AD23" s="43" t="str">
        <f>IF(E23="","",IF(T23=פרמטרים!$T$6,פרמטרים!$V$8,פרמטרים!$V$3))</f>
        <v>טרם החל</v>
      </c>
      <c r="AE23" s="42"/>
      <c r="AF23" s="119" t="str">
        <f>IF(E23="","",IF(AD23="הוחלט לא להנגיש",פרמטרים!$AF$7,IF(AD23="בוצע",פרמטרים!$AF$6,IF(OR('רשימת מאגרים'!O23=פרמטרים!$J$3,AND('רשימת מאגרים'!O23=פרמטרים!$J$4,'רשימת מאגרים'!M23&lt;&gt;"")),פרמטרים!$AF$3,IF(OR('רשימת מאגרים'!O23=פרמטרים!$J$4,AND('רשימת מאגרים'!O23=פרמטרים!$J$5,'רשימת מאגרים'!M23&lt;&gt;"")),פרמטרים!$AF$4,פרמטרים!$AF$5)))))</f>
        <v>נמוך</v>
      </c>
      <c r="AG23" s="42"/>
      <c r="AH23" s="119" t="str">
        <f>IF(E23="","",IF(AD23="הוחלט לא להנגיש",פרמטרים!$AF$7,IF(AD23="בוצע",פרמטרים!$AF$6,IF(T23=פרמטרים!$T$6,פרמטרים!$AF$7,IF(AB23=פרמטרים!$N$5,פרמטרים!$AF$3,IF(OR(AB23=פרמטרים!$N$4,T23=פרמטרים!$T$5),פרמטרים!$AF$4,פרמטרים!$AF$5))))))</f>
        <v>נמוך</v>
      </c>
      <c r="AI23" s="42"/>
      <c r="AJ23" s="119" t="str">
        <f t="shared" si="6"/>
        <v/>
      </c>
      <c r="AK23" s="42"/>
      <c r="AL23" s="136">
        <f>14 + 4</f>
        <v>18</v>
      </c>
      <c r="AM23" s="121"/>
      <c r="AN23" s="122">
        <f t="shared" si="2"/>
        <v>3600</v>
      </c>
      <c r="AO23" s="42"/>
      <c r="AP23" s="126" t="str">
        <f t="shared" si="3"/>
        <v>רבעונית</v>
      </c>
      <c r="AQ23" s="126"/>
      <c r="AR23" s="53"/>
      <c r="AS23" s="53">
        <v>43465</v>
      </c>
      <c r="AT23" s="53"/>
      <c r="AU23" s="127"/>
      <c r="AV23" s="42" t="s">
        <v>738</v>
      </c>
      <c r="AW23" s="42"/>
      <c r="AX23" s="81" t="str">
        <f t="shared" si="7"/>
        <v>כן</v>
      </c>
      <c r="AY23" s="85" t="str">
        <f t="shared" si="4"/>
        <v/>
      </c>
      <c r="AZ23" s="85" t="str">
        <f t="shared" si="5"/>
        <v/>
      </c>
    </row>
    <row r="24" spans="1:52" ht="199.5">
      <c r="A24" s="30" t="str">
        <f t="shared" si="0"/>
        <v>משרד התרבות והספורט</v>
      </c>
      <c r="B24" s="31" t="str">
        <f t="shared" si="1"/>
        <v>mcs</v>
      </c>
      <c r="C24" s="23">
        <v>20</v>
      </c>
      <c r="D24" s="23" t="str">
        <f>IF(E24="","",IF(סימול="","לא הוגדר שם משרד",CONCATENATE(סימול,".DB.",COUNTIF($B$5:B23,$B24)+1)))</f>
        <v>mcs.DB.19</v>
      </c>
      <c r="E24" s="156" t="s">
        <v>583</v>
      </c>
      <c r="F24" s="52" t="s">
        <v>597</v>
      </c>
      <c r="G24" s="43">
        <v>2015</v>
      </c>
      <c r="H24" s="42" t="s">
        <v>725</v>
      </c>
      <c r="I24" s="43" t="s">
        <v>195</v>
      </c>
      <c r="J24" s="112" t="s">
        <v>785</v>
      </c>
      <c r="K24" s="43" t="s">
        <v>195</v>
      </c>
      <c r="L24" t="s">
        <v>813</v>
      </c>
      <c r="M24" s="43"/>
      <c r="N24" s="42"/>
      <c r="O24" s="43" t="s">
        <v>229</v>
      </c>
      <c r="P24" s="42"/>
      <c r="Q24" s="42" t="s">
        <v>598</v>
      </c>
      <c r="R24" s="42"/>
      <c r="S24" s="43" t="s">
        <v>196</v>
      </c>
      <c r="T24" s="43" t="s">
        <v>261</v>
      </c>
      <c r="U24" s="42"/>
      <c r="V24" s="43" t="s">
        <v>249</v>
      </c>
      <c r="W24" s="42"/>
      <c r="X24" s="53">
        <v>42894</v>
      </c>
      <c r="Y24" s="137" t="s">
        <v>237</v>
      </c>
      <c r="Z24" s="42"/>
      <c r="AA24" s="43">
        <v>90</v>
      </c>
      <c r="AB24" s="43" t="s">
        <v>270</v>
      </c>
      <c r="AC24" s="42" t="s">
        <v>600</v>
      </c>
      <c r="AD24" s="43" t="s">
        <v>287</v>
      </c>
      <c r="AE24" s="42"/>
      <c r="AF24" s="119" t="str">
        <f>IF(E24="","",IF(AD24="הוחלט לא להנגיש",פרמטרים!$AF$7,IF(AD24="בוצע",פרמטרים!$AF$6,IF(OR('רשימת מאגרים'!O24=פרמטרים!$J$3,AND('רשימת מאגרים'!O24=פרמטרים!$J$4,'רשימת מאגרים'!M24&lt;&gt;"")),פרמטרים!$AF$3,IF(OR('רשימת מאגרים'!O24=פרמטרים!$J$4,AND('רשימת מאגרים'!O24=פרמטרים!$J$5,'רשימת מאגרים'!M24&lt;&gt;"")),פרמטרים!$AF$4,פרמטרים!$AF$5)))))</f>
        <v>הונגש</v>
      </c>
      <c r="AG24" s="42"/>
      <c r="AH24" s="119" t="str">
        <f>IF(E24="","",IF(AD24="הוחלט לא להנגיש",פרמטרים!$AF$7,IF(AD24="בוצע",פרמטרים!$AF$6,IF(T24=פרמטרים!$T$6,פרמטרים!$AF$7,IF(AB24=פרמטרים!$N$5,פרמטרים!$AF$3,IF(OR(AB24=פרמטרים!$N$4,T24=פרמטרים!$T$5),פרמטרים!$AF$4,פרמטרים!$AF$5))))))</f>
        <v>הונגש</v>
      </c>
      <c r="AI24" s="42"/>
      <c r="AJ24" s="119" t="str">
        <f t="shared" si="6"/>
        <v/>
      </c>
      <c r="AK24" s="42"/>
      <c r="AL24" s="136">
        <f>14 + 4</f>
        <v>18</v>
      </c>
      <c r="AM24" s="121"/>
      <c r="AN24" s="122">
        <f t="shared" si="2"/>
        <v>3600</v>
      </c>
      <c r="AO24" s="42"/>
      <c r="AP24" s="126" t="str">
        <f t="shared" si="3"/>
        <v>רבעונית</v>
      </c>
      <c r="AQ24" s="126"/>
      <c r="AR24" s="53"/>
      <c r="AS24" s="53">
        <v>43830</v>
      </c>
      <c r="AT24" s="53">
        <v>43779</v>
      </c>
      <c r="AU24" s="127"/>
      <c r="AV24" s="42" t="s">
        <v>788</v>
      </c>
      <c r="AW24" s="42"/>
      <c r="AX24" s="81" t="str">
        <f t="shared" si="7"/>
        <v>כן</v>
      </c>
      <c r="AY24" s="85" t="str">
        <f t="shared" si="4"/>
        <v/>
      </c>
      <c r="AZ24" s="85" t="str">
        <f t="shared" si="5"/>
        <v/>
      </c>
    </row>
    <row r="25" spans="1:52" ht="199.5">
      <c r="A25" s="30" t="str">
        <f t="shared" si="0"/>
        <v>משרד התרבות והספורט</v>
      </c>
      <c r="B25" s="31" t="str">
        <f t="shared" si="1"/>
        <v>mcs</v>
      </c>
      <c r="C25" s="23">
        <v>21</v>
      </c>
      <c r="D25" s="23" t="str">
        <f>IF(E25="","",IF(סימול="","לא הוגדר שם משרד",CONCATENATE(סימול,".DB.",COUNTIF($B$5:B24,$B25)+1)))</f>
        <v>mcs.DB.20</v>
      </c>
      <c r="E25" s="156" t="s">
        <v>584</v>
      </c>
      <c r="F25" s="52" t="s">
        <v>599</v>
      </c>
      <c r="G25" s="43">
        <v>2015</v>
      </c>
      <c r="H25" s="42" t="s">
        <v>725</v>
      </c>
      <c r="I25" s="43" t="s">
        <v>195</v>
      </c>
      <c r="J25" s="112" t="s">
        <v>786</v>
      </c>
      <c r="K25" s="43" t="s">
        <v>195</v>
      </c>
      <c r="L25" t="s">
        <v>814</v>
      </c>
      <c r="M25" s="43"/>
      <c r="N25" s="42"/>
      <c r="O25" s="43" t="s">
        <v>229</v>
      </c>
      <c r="P25" s="42"/>
      <c r="Q25" s="42" t="s">
        <v>598</v>
      </c>
      <c r="R25" s="42"/>
      <c r="S25" s="43" t="s">
        <v>196</v>
      </c>
      <c r="T25" s="43" t="s">
        <v>261</v>
      </c>
      <c r="U25" s="42"/>
      <c r="V25" s="43" t="s">
        <v>249</v>
      </c>
      <c r="W25" s="42"/>
      <c r="X25" s="53">
        <v>42894</v>
      </c>
      <c r="Y25" s="137" t="s">
        <v>237</v>
      </c>
      <c r="Z25" s="42"/>
      <c r="AA25" s="43">
        <v>90</v>
      </c>
      <c r="AB25" s="43" t="s">
        <v>270</v>
      </c>
      <c r="AC25" s="42" t="s">
        <v>601</v>
      </c>
      <c r="AD25" s="43" t="s">
        <v>287</v>
      </c>
      <c r="AE25" s="42"/>
      <c r="AF25" s="119" t="str">
        <f>IF(E25="","",IF(AD25="הוחלט לא להנגיש",פרמטרים!$AF$7,IF(AD25="בוצע",פרמטרים!$AF$6,IF(OR('רשימת מאגרים'!O25=פרמטרים!$J$3,AND('רשימת מאגרים'!O25=פרמטרים!$J$4,'רשימת מאגרים'!M25&lt;&gt;"")),פרמטרים!$AF$3,IF(OR('רשימת מאגרים'!O25=פרמטרים!$J$4,AND('רשימת מאגרים'!O25=פרמטרים!$J$5,'רשימת מאגרים'!M25&lt;&gt;"")),פרמטרים!$AF$4,פרמטרים!$AF$5)))))</f>
        <v>הונגש</v>
      </c>
      <c r="AG25" s="42"/>
      <c r="AH25" s="119" t="str">
        <f>IF(E25="","",IF(AD25="הוחלט לא להנגיש",פרמטרים!$AF$7,IF(AD25="בוצע",פרמטרים!$AF$6,IF(T25=פרמטרים!$T$6,פרמטרים!$AF$7,IF(AB25=פרמטרים!$N$5,פרמטרים!$AF$3,IF(OR(AB25=פרמטרים!$N$4,T25=פרמטרים!$T$5),פרמטרים!$AF$4,פרמטרים!$AF$5))))))</f>
        <v>הונגש</v>
      </c>
      <c r="AI25" s="42"/>
      <c r="AJ25" s="119" t="str">
        <f t="shared" si="6"/>
        <v/>
      </c>
      <c r="AK25" s="42"/>
      <c r="AL25" s="136">
        <f>14 + 4</f>
        <v>18</v>
      </c>
      <c r="AM25" s="121"/>
      <c r="AN25" s="122">
        <f t="shared" si="2"/>
        <v>3600</v>
      </c>
      <c r="AO25" s="42"/>
      <c r="AP25" s="126" t="str">
        <f t="shared" si="3"/>
        <v>רבעונית</v>
      </c>
      <c r="AQ25" s="126"/>
      <c r="AR25" s="53"/>
      <c r="AS25" s="53">
        <v>43830</v>
      </c>
      <c r="AT25" s="53">
        <v>43779</v>
      </c>
      <c r="AU25" s="127"/>
      <c r="AV25" s="42" t="s">
        <v>788</v>
      </c>
      <c r="AW25" s="42"/>
      <c r="AX25" s="81" t="str">
        <f t="shared" si="7"/>
        <v>כן</v>
      </c>
      <c r="AY25" s="85" t="str">
        <f t="shared" si="4"/>
        <v/>
      </c>
      <c r="AZ25" s="85" t="str">
        <f t="shared" si="5"/>
        <v/>
      </c>
    </row>
    <row r="26" spans="1:52" ht="51">
      <c r="A26" s="30" t="str">
        <f t="shared" si="0"/>
        <v>משרד התרבות והספורט</v>
      </c>
      <c r="B26" s="31" t="str">
        <f t="shared" si="1"/>
        <v>mcs</v>
      </c>
      <c r="C26" s="23">
        <v>22</v>
      </c>
      <c r="D26" s="23" t="str">
        <f>IF(E26="","",IF(סימול="","לא הוגדר שם משרד",CONCATENATE(סימול,".DB.",COUNTIF($B$5:B25,$B26)+1)))</f>
        <v>mcs.DB.21</v>
      </c>
      <c r="E26" s="156" t="s">
        <v>585</v>
      </c>
      <c r="F26" s="52" t="s">
        <v>586</v>
      </c>
      <c r="G26" s="43"/>
      <c r="H26" s="42" t="s">
        <v>725</v>
      </c>
      <c r="I26" s="43" t="s">
        <v>195</v>
      </c>
      <c r="J26" s="42" t="s">
        <v>750</v>
      </c>
      <c r="K26" s="43" t="s">
        <v>195</v>
      </c>
      <c r="L26" t="s">
        <v>815</v>
      </c>
      <c r="M26" s="43"/>
      <c r="N26" s="42"/>
      <c r="O26" s="43" t="s">
        <v>228</v>
      </c>
      <c r="P26" s="42"/>
      <c r="Q26" s="42" t="s">
        <v>602</v>
      </c>
      <c r="R26" s="42"/>
      <c r="S26" s="43" t="s">
        <v>196</v>
      </c>
      <c r="T26" s="43" t="s">
        <v>261</v>
      </c>
      <c r="U26" s="42"/>
      <c r="V26" s="43" t="s">
        <v>249</v>
      </c>
      <c r="W26" s="42"/>
      <c r="X26" s="53">
        <v>42736</v>
      </c>
      <c r="Y26" s="137" t="s">
        <v>237</v>
      </c>
      <c r="Z26" s="42"/>
      <c r="AA26" s="43">
        <v>11</v>
      </c>
      <c r="AB26" s="43" t="s">
        <v>270</v>
      </c>
      <c r="AC26" s="42" t="s">
        <v>603</v>
      </c>
      <c r="AD26" s="43" t="s">
        <v>287</v>
      </c>
      <c r="AE26" s="42"/>
      <c r="AF26" s="119" t="str">
        <f>IF(E26="","",IF(AD26="הוחלט לא להנגיש",פרמטרים!$AF$7,IF(AD26="בוצע",פרמטרים!$AF$6,IF(OR('רשימת מאגרים'!O26=פרמטרים!$J$3,AND('רשימת מאגרים'!O26=פרמטרים!$J$4,'רשימת מאגרים'!M26&lt;&gt;"")),פרמטרים!$AF$3,IF(OR('רשימת מאגרים'!O26=פרמטרים!$J$4,AND('רשימת מאגרים'!O26=פרמטרים!$J$5,'רשימת מאגרים'!M26&lt;&gt;"")),פרמטרים!$AF$4,פרמטרים!$AF$5)))))</f>
        <v>הונגש</v>
      </c>
      <c r="AG26" s="42"/>
      <c r="AH26" s="119" t="str">
        <f>IF(E26="","",IF(AD26="הוחלט לא להנגיש",פרמטרים!$AF$7,IF(AD26="בוצע",פרמטרים!$AF$6,IF(T26=פרמטרים!$T$6,פרמטרים!$AF$7,IF(AB26=פרמטרים!$N$5,פרמטרים!$AF$3,IF(OR(AB26=פרמטרים!$N$4,T26=פרמטרים!$T$5),פרמטרים!$AF$4,פרמטרים!$AF$5))))))</f>
        <v>הונגש</v>
      </c>
      <c r="AI26" s="42"/>
      <c r="AJ26" s="119" t="str">
        <f t="shared" si="6"/>
        <v/>
      </c>
      <c r="AK26" s="42"/>
      <c r="AL26" s="136">
        <f>14 + 4</f>
        <v>18</v>
      </c>
      <c r="AM26" s="121"/>
      <c r="AN26" s="122">
        <f t="shared" si="2"/>
        <v>3600</v>
      </c>
      <c r="AO26" s="42"/>
      <c r="AP26" s="126" t="str">
        <f t="shared" si="3"/>
        <v>רבעונית</v>
      </c>
      <c r="AQ26" s="126"/>
      <c r="AR26" s="53"/>
      <c r="AS26" s="53">
        <v>43830</v>
      </c>
      <c r="AT26" s="53">
        <v>43779</v>
      </c>
      <c r="AU26" s="127"/>
      <c r="AV26" s="42" t="s">
        <v>795</v>
      </c>
      <c r="AW26" s="42"/>
      <c r="AX26" s="81" t="str">
        <f t="shared" si="7"/>
        <v>כן</v>
      </c>
      <c r="AY26" s="85" t="str">
        <f t="shared" si="4"/>
        <v/>
      </c>
      <c r="AZ26" s="85" t="str">
        <f t="shared" si="5"/>
        <v/>
      </c>
    </row>
    <row r="27" spans="1:52" ht="51">
      <c r="A27" s="30" t="str">
        <f t="shared" si="0"/>
        <v>משרד התרבות והספורט</v>
      </c>
      <c r="B27" s="31" t="str">
        <f t="shared" si="1"/>
        <v>mcs</v>
      </c>
      <c r="C27" s="23">
        <v>23</v>
      </c>
      <c r="D27" s="23" t="str">
        <f>IF(E27="","",IF(סימול="","לא הוגדר שם משרד",CONCATENATE(סימול,".DB.",COUNTIF($B$5:B26,$B27)+1)))</f>
        <v>mcs.DB.22</v>
      </c>
      <c r="E27" s="41" t="s">
        <v>656</v>
      </c>
      <c r="F27" s="52" t="s">
        <v>657</v>
      </c>
      <c r="G27" s="43">
        <v>2011</v>
      </c>
      <c r="H27" s="42" t="s">
        <v>725</v>
      </c>
      <c r="I27" s="43" t="s">
        <v>195</v>
      </c>
      <c r="J27" s="115" t="s">
        <v>587</v>
      </c>
      <c r="K27" s="43" t="s">
        <v>196</v>
      </c>
      <c r="L27" s="42"/>
      <c r="M27" s="43"/>
      <c r="N27" s="42"/>
      <c r="O27" s="43" t="s">
        <v>228</v>
      </c>
      <c r="P27" s="42"/>
      <c r="Q27" s="42" t="s">
        <v>602</v>
      </c>
      <c r="R27" s="42"/>
      <c r="S27" s="43" t="s">
        <v>196</v>
      </c>
      <c r="T27" s="43" t="s">
        <v>261</v>
      </c>
      <c r="U27" s="42"/>
      <c r="V27" s="43" t="s">
        <v>249</v>
      </c>
      <c r="W27" s="42"/>
      <c r="X27" s="53">
        <v>42948</v>
      </c>
      <c r="Y27" s="137" t="s">
        <v>237</v>
      </c>
      <c r="Z27" s="42"/>
      <c r="AA27" s="43">
        <v>95</v>
      </c>
      <c r="AB27" s="43" t="s">
        <v>269</v>
      </c>
      <c r="AC27" s="42"/>
      <c r="AD27" s="43" t="str">
        <f>IF(E27="","",IF(T27=פרמטרים!$T$6,פרמטרים!$V$8,פרמטרים!$V$3))</f>
        <v>טרם החל</v>
      </c>
      <c r="AE27" s="42"/>
      <c r="AF27" s="119" t="str">
        <f>IF(E27="","",IF(AD27="הוחלט לא להנגיש",פרמטרים!$AF$7,IF(AD27="בוצע",פרמטרים!$AF$6,IF(OR('רשימת מאגרים'!O27=פרמטרים!$J$3,AND('רשימת מאגרים'!O27=פרמטרים!$J$4,'רשימת מאגרים'!M27&lt;&gt;"")),פרמטרים!$AF$3,IF(OR('רשימת מאגרים'!O27=פרמטרים!$J$4,AND('רשימת מאגרים'!O27=פרמטרים!$J$5,'רשימת מאגרים'!M27&lt;&gt;"")),פרמטרים!$AF$4,פרמטרים!$AF$5)))))</f>
        <v>נמוך</v>
      </c>
      <c r="AG27" s="42"/>
      <c r="AH27" s="119" t="str">
        <f>IF(E27="","",IF(AD27="הוחלט לא להנגיש",פרמטרים!$AF$7,IF(AD27="בוצע",פרמטרים!$AF$6,IF(T27=פרמטרים!$T$6,פרמטרים!$AF$7,IF(AB27=פרמטרים!$N$5,פרמטרים!$AF$3,IF(OR(AB27=פרמטרים!$N$4,T27=פרמטרים!$T$5),פרמטרים!$AF$4,פרמטרים!$AF$5))))))</f>
        <v>נמוך</v>
      </c>
      <c r="AI27" s="42"/>
      <c r="AJ27" s="119" t="str">
        <f t="shared" si="6"/>
        <v/>
      </c>
      <c r="AK27" s="42"/>
      <c r="AL27" s="136">
        <f>14 + 4</f>
        <v>18</v>
      </c>
      <c r="AM27" s="121"/>
      <c r="AN27" s="122">
        <f t="shared" si="2"/>
        <v>3600</v>
      </c>
      <c r="AO27" s="42"/>
      <c r="AP27" s="126" t="str">
        <f t="shared" si="3"/>
        <v>רבעונית</v>
      </c>
      <c r="AQ27" s="126"/>
      <c r="AR27" s="53"/>
      <c r="AS27" s="53">
        <v>44926</v>
      </c>
      <c r="AT27" s="53"/>
      <c r="AU27" s="127"/>
      <c r="AV27" s="42" t="s">
        <v>834</v>
      </c>
      <c r="AW27" s="42"/>
      <c r="AX27" s="81" t="str">
        <f t="shared" si="7"/>
        <v>כן</v>
      </c>
      <c r="AY27" s="85" t="str">
        <f t="shared" si="4"/>
        <v/>
      </c>
      <c r="AZ27" s="85" t="str">
        <f t="shared" si="5"/>
        <v/>
      </c>
    </row>
    <row r="28" spans="1:52" ht="38.25" hidden="1">
      <c r="A28" s="30" t="str">
        <f t="shared" si="0"/>
        <v>משרד התרבות והספורט</v>
      </c>
      <c r="B28" s="31" t="str">
        <f t="shared" si="1"/>
        <v>mcs</v>
      </c>
      <c r="C28" s="23">
        <v>24</v>
      </c>
      <c r="D28" s="23" t="str">
        <f>IF(E28="","",IF(סימול="","לא הוגדר שם משרד",CONCATENATE(סימול,".DB.",COUNTIF($B$5:B27,$B28)+1)))</f>
        <v>mcs.DB.23</v>
      </c>
      <c r="E28" s="41" t="s">
        <v>588</v>
      </c>
      <c r="F28" s="52" t="s">
        <v>591</v>
      </c>
      <c r="G28" s="43"/>
      <c r="H28" s="42" t="s">
        <v>725</v>
      </c>
      <c r="I28" s="43" t="s">
        <v>196</v>
      </c>
      <c r="J28" s="114"/>
      <c r="K28" s="43" t="s">
        <v>196</v>
      </c>
      <c r="L28" s="42"/>
      <c r="M28" s="43"/>
      <c r="N28" s="42"/>
      <c r="O28" s="43" t="s">
        <v>228</v>
      </c>
      <c r="P28" s="42"/>
      <c r="Q28" s="42" t="s">
        <v>602</v>
      </c>
      <c r="R28" s="42"/>
      <c r="S28" s="43" t="s">
        <v>195</v>
      </c>
      <c r="T28" s="43" t="s">
        <v>260</v>
      </c>
      <c r="U28" s="42" t="s">
        <v>538</v>
      </c>
      <c r="V28" s="43" t="s">
        <v>245</v>
      </c>
      <c r="W28" s="42"/>
      <c r="X28" s="53"/>
      <c r="Y28" s="137" t="s">
        <v>237</v>
      </c>
      <c r="Z28" s="42"/>
      <c r="AA28" s="43"/>
      <c r="AB28" s="43" t="s">
        <v>270</v>
      </c>
      <c r="AC28" s="42" t="s">
        <v>654</v>
      </c>
      <c r="AD28" s="43" t="str">
        <f>IF(E28="","",IF(T28=פרמטרים!$T$6,פרמטרים!$V$8,פרמטרים!$V$3))</f>
        <v>הוחלט לא להנגיש</v>
      </c>
      <c r="AE28" s="42" t="s">
        <v>746</v>
      </c>
      <c r="AF28" s="119" t="str">
        <f>IF(E28="","",IF(AD28="הוחלט לא להנגיש",פרמטרים!$AF$7,IF(AD28="בוצע",פרמטרים!$AF$6,IF(OR('רשימת מאגרים'!O28=פרמטרים!$J$3,AND('רשימת מאגרים'!O28=פרמטרים!$J$4,'רשימת מאגרים'!M28&lt;&gt;"")),פרמטרים!$AF$3,IF(OR('רשימת מאגרים'!O28=פרמטרים!$J$4,AND('רשימת מאגרים'!O28=פרמטרים!$J$5,'רשימת מאגרים'!M28&lt;&gt;"")),פרמטרים!$AF$4,פרמטרים!$AF$5)))))</f>
        <v>לא יונגש</v>
      </c>
      <c r="AG28" s="42"/>
      <c r="AH28" s="119" t="str">
        <f>IF(E28="","",IF(AD28="הוחלט לא להנגיש",פרמטרים!$AF$7,IF(AD28="בוצע",פרמטרים!$AF$6,IF(T28=פרמטרים!$T$6,פרמטרים!$AF$7,IF(AB28=פרמטרים!$N$5,פרמטרים!$AF$3,IF(OR(AB28=פרמטרים!$N$4,T28=פרמטרים!$T$5),פרמטרים!$AF$4,פרמטרים!$AF$5))))))</f>
        <v>לא יונגש</v>
      </c>
      <c r="AI28" s="42"/>
      <c r="AJ28" s="119" t="str">
        <f t="shared" si="6"/>
        <v>כן</v>
      </c>
      <c r="AK28" s="42"/>
      <c r="AL28" s="136">
        <f>18 + 18</f>
        <v>36</v>
      </c>
      <c r="AM28" s="121"/>
      <c r="AN28" s="122">
        <f t="shared" si="2"/>
        <v>7200</v>
      </c>
      <c r="AO28" s="42"/>
      <c r="AP28" s="126" t="str">
        <f t="shared" si="3"/>
        <v>רבעונית</v>
      </c>
      <c r="AQ28" s="126"/>
      <c r="AR28" s="53"/>
      <c r="AS28" s="53"/>
      <c r="AT28" s="53"/>
      <c r="AU28" s="127"/>
      <c r="AV28" s="42" t="s">
        <v>738</v>
      </c>
      <c r="AW28" s="42"/>
      <c r="AX28" s="81" t="str">
        <f t="shared" si="7"/>
        <v>כן</v>
      </c>
      <c r="AY28" s="85" t="str">
        <f t="shared" si="4"/>
        <v/>
      </c>
      <c r="AZ28" s="85" t="str">
        <f t="shared" si="5"/>
        <v/>
      </c>
    </row>
    <row r="29" spans="1:52" ht="63.75" hidden="1">
      <c r="A29" s="30" t="str">
        <f t="shared" si="0"/>
        <v>משרד התרבות והספורט</v>
      </c>
      <c r="B29" s="31" t="str">
        <f t="shared" si="1"/>
        <v>mcs</v>
      </c>
      <c r="C29" s="23">
        <v>25</v>
      </c>
      <c r="D29" s="23" t="str">
        <f>IF(E29="","",IF(סימול="","לא הוגדר שם משרד",CONCATENATE(סימול,".DB.",COUNTIF($B$5:B28,$B29)+1)))</f>
        <v>mcs.DB.24</v>
      </c>
      <c r="E29" s="157" t="s">
        <v>589</v>
      </c>
      <c r="F29" s="52" t="s">
        <v>655</v>
      </c>
      <c r="G29" s="43"/>
      <c r="H29" s="42" t="s">
        <v>725</v>
      </c>
      <c r="I29" s="43" t="s">
        <v>196</v>
      </c>
      <c r="J29" s="114"/>
      <c r="K29" s="43" t="s">
        <v>196</v>
      </c>
      <c r="L29" s="42"/>
      <c r="M29" s="43"/>
      <c r="N29" s="42"/>
      <c r="O29" s="43" t="s">
        <v>228</v>
      </c>
      <c r="P29" s="42"/>
      <c r="Q29" s="42" t="s">
        <v>602</v>
      </c>
      <c r="R29" s="42"/>
      <c r="S29" s="43" t="s">
        <v>196</v>
      </c>
      <c r="T29" s="43" t="s">
        <v>260</v>
      </c>
      <c r="U29" s="42" t="s">
        <v>789</v>
      </c>
      <c r="V29" s="43" t="s">
        <v>245</v>
      </c>
      <c r="W29" s="42"/>
      <c r="X29" s="53"/>
      <c r="Y29" s="137" t="s">
        <v>236</v>
      </c>
      <c r="Z29" s="42"/>
      <c r="AA29" s="43"/>
      <c r="AB29" s="43" t="s">
        <v>270</v>
      </c>
      <c r="AC29" s="42" t="s">
        <v>654</v>
      </c>
      <c r="AD29" s="43" t="str">
        <f>IF(E29="","",IF(T29=פרמטרים!$T$6,פרמטרים!$V$8,פרמטרים!$V$3))</f>
        <v>הוחלט לא להנגיש</v>
      </c>
      <c r="AE29" s="42" t="s">
        <v>790</v>
      </c>
      <c r="AF29" s="119" t="str">
        <f>IF(E29="","",IF(AD29="הוחלט לא להנגיש",פרמטרים!$AF$7,IF(AD29="בוצע",פרמטרים!$AF$6,IF(OR('רשימת מאגרים'!O29=פרמטרים!$J$3,AND('רשימת מאגרים'!O29=פרמטרים!$J$4,'רשימת מאגרים'!M29&lt;&gt;"")),פרמטרים!$AF$3,IF(OR('רשימת מאגרים'!O29=פרמטרים!$J$4,AND('רשימת מאגרים'!O29=פרמטרים!$J$5,'רשימת מאגרים'!M29&lt;&gt;"")),פרמטרים!$AF$4,פרמטרים!$AF$5)))))</f>
        <v>לא יונגש</v>
      </c>
      <c r="AG29" s="42"/>
      <c r="AH29" s="119" t="str">
        <f>IF(E29="","",IF(AD29="הוחלט לא להנגיש",פרמטרים!$AF$7,IF(AD29="בוצע",פרמטרים!$AF$6,IF(T29=פרמטרים!$T$6,פרמטרים!$AF$7,IF(AB29=פרמטרים!$N$5,פרמטרים!$AF$3,IF(OR(AB29=פרמטרים!$N$4,T29=פרמטרים!$T$5),פרמטרים!$AF$4,פרמטרים!$AF$5))))))</f>
        <v>לא יונגש</v>
      </c>
      <c r="AI29" s="42"/>
      <c r="AJ29" s="119" t="str">
        <f t="shared" si="6"/>
        <v/>
      </c>
      <c r="AK29" s="42"/>
      <c r="AL29" s="136">
        <f>18 + 18</f>
        <v>36</v>
      </c>
      <c r="AM29" s="121"/>
      <c r="AN29" s="122">
        <f t="shared" si="2"/>
        <v>7200</v>
      </c>
      <c r="AO29" s="42"/>
      <c r="AP29" s="126" t="str">
        <f t="shared" si="3"/>
        <v>שוטף</v>
      </c>
      <c r="AQ29" s="126"/>
      <c r="AR29" s="53"/>
      <c r="AS29" s="53">
        <v>43830</v>
      </c>
      <c r="AT29" s="53"/>
      <c r="AU29" s="127"/>
      <c r="AV29" s="42" t="s">
        <v>791</v>
      </c>
      <c r="AW29" s="42"/>
      <c r="AX29" s="81" t="str">
        <f t="shared" si="7"/>
        <v>כן</v>
      </c>
      <c r="AY29" s="85" t="str">
        <f t="shared" si="4"/>
        <v/>
      </c>
      <c r="AZ29" s="85" t="str">
        <f t="shared" si="5"/>
        <v/>
      </c>
    </row>
    <row r="30" spans="1:52" ht="59.25" hidden="1" customHeight="1">
      <c r="A30" s="30" t="str">
        <f t="shared" si="0"/>
        <v>משרד התרבות והספורט</v>
      </c>
      <c r="B30" s="31" t="str">
        <f t="shared" si="1"/>
        <v>mcs</v>
      </c>
      <c r="C30" s="23">
        <v>26</v>
      </c>
      <c r="D30" s="23" t="str">
        <f>IF(E30="","",IF(סימול="","לא הוגדר שם משרד",CONCATENATE(סימול,".DB.",COUNTIF($B$5:B29,$B30)+1)))</f>
        <v>mcs.DB.25</v>
      </c>
      <c r="E30" s="157" t="s">
        <v>590</v>
      </c>
      <c r="F30" s="52" t="s">
        <v>658</v>
      </c>
      <c r="G30" s="43"/>
      <c r="H30" s="42" t="s">
        <v>725</v>
      </c>
      <c r="I30" s="43" t="s">
        <v>196</v>
      </c>
      <c r="J30" s="42" t="s">
        <v>784</v>
      </c>
      <c r="K30" s="43" t="s">
        <v>196</v>
      </c>
      <c r="L30" s="138"/>
      <c r="M30" s="43"/>
      <c r="N30" s="42"/>
      <c r="O30" s="43" t="s">
        <v>228</v>
      </c>
      <c r="P30" s="42"/>
      <c r="Q30" s="42" t="s">
        <v>602</v>
      </c>
      <c r="R30" s="42"/>
      <c r="S30" s="43" t="s">
        <v>195</v>
      </c>
      <c r="T30" s="43" t="s">
        <v>262</v>
      </c>
      <c r="U30" s="42" t="s">
        <v>659</v>
      </c>
      <c r="V30" s="43" t="s">
        <v>245</v>
      </c>
      <c r="W30" s="42"/>
      <c r="X30" s="53"/>
      <c r="Y30" s="137" t="s">
        <v>237</v>
      </c>
      <c r="Z30" s="42"/>
      <c r="AA30" s="43"/>
      <c r="AB30" s="43" t="s">
        <v>270</v>
      </c>
      <c r="AC30" s="42" t="s">
        <v>654</v>
      </c>
      <c r="AD30" s="43" t="s">
        <v>703</v>
      </c>
      <c r="AE30" s="42" t="s">
        <v>790</v>
      </c>
      <c r="AF30" s="119" t="str">
        <f>IF(E30="","",IF(AD30="הוחלט לא להנגיש",פרמטרים!$AF$7,IF(AD30="בוצע",פרמטרים!$AF$6,IF(OR('רשימת מאגרים'!O30=פרמטרים!$J$3,AND('רשימת מאגרים'!O30=פרמטרים!$J$4,'רשימת מאגרים'!M30&lt;&gt;"")),פרמטרים!$AF$3,IF(OR('רשימת מאגרים'!O30=פרמטרים!$J$4,AND('רשימת מאגרים'!O30=פרמטרים!$J$5,'רשימת מאגרים'!M30&lt;&gt;"")),פרמטרים!$AF$4,פרמטרים!$AF$5)))))</f>
        <v>לא יונגש</v>
      </c>
      <c r="AG30" s="42"/>
      <c r="AH30" s="119" t="str">
        <f>IF(E30="","",IF(AD30="הוחלט לא להנגיש",פרמטרים!$AF$7,IF(AD30="בוצע",פרמטרים!$AF$6,IF(T30=פרמטרים!$T$6,פרמטרים!$AF$7,IF(AB30=פרמטרים!$N$5,פרמטרים!$AF$3,IF(OR(AB30=פרמטרים!$N$4,T30=פרמטרים!$T$5),פרמטרים!$AF$4,פרמטרים!$AF$5))))))</f>
        <v>לא יונגש</v>
      </c>
      <c r="AI30" s="42"/>
      <c r="AJ30" s="119" t="str">
        <f t="shared" si="6"/>
        <v>כן</v>
      </c>
      <c r="AK30" s="42"/>
      <c r="AL30" s="136">
        <f t="shared" ref="AL30:AL34" si="9">18+9</f>
        <v>27</v>
      </c>
      <c r="AM30" s="121"/>
      <c r="AN30" s="122">
        <f t="shared" si="2"/>
        <v>5400</v>
      </c>
      <c r="AO30" s="42"/>
      <c r="AP30" s="126" t="str">
        <f t="shared" si="3"/>
        <v>רבעונית</v>
      </c>
      <c r="AQ30" s="126"/>
      <c r="AR30" s="53"/>
      <c r="AS30" s="53">
        <v>43830</v>
      </c>
      <c r="AT30" s="53"/>
      <c r="AU30" s="127"/>
      <c r="AV30" s="42" t="s">
        <v>793</v>
      </c>
      <c r="AW30" s="42"/>
      <c r="AX30" s="81" t="str">
        <f t="shared" si="7"/>
        <v>כן</v>
      </c>
      <c r="AY30" s="85" t="str">
        <f t="shared" si="4"/>
        <v/>
      </c>
      <c r="AZ30" s="85" t="str">
        <f t="shared" si="5"/>
        <v/>
      </c>
    </row>
    <row r="31" spans="1:52" ht="49.5" hidden="1" customHeight="1">
      <c r="A31" s="30" t="str">
        <f t="shared" si="0"/>
        <v>משרד התרבות והספורט</v>
      </c>
      <c r="B31" s="31" t="str">
        <f t="shared" si="1"/>
        <v>mcs</v>
      </c>
      <c r="C31" s="23">
        <v>27</v>
      </c>
      <c r="D31" s="23" t="str">
        <f>IF(E31="","",IF(סימול="","לא הוגדר שם משרד",CONCATENATE(סימול,".DB.",COUNTIF($B$5:B30,$B31)+1)))</f>
        <v>mcs.DB.26</v>
      </c>
      <c r="E31" s="157" t="s">
        <v>660</v>
      </c>
      <c r="F31" s="52" t="s">
        <v>661</v>
      </c>
      <c r="G31" s="43">
        <v>2017</v>
      </c>
      <c r="H31" s="42" t="s">
        <v>725</v>
      </c>
      <c r="I31" s="43" t="s">
        <v>196</v>
      </c>
      <c r="J31" s="114"/>
      <c r="K31" s="43" t="s">
        <v>196</v>
      </c>
      <c r="L31" s="42"/>
      <c r="M31" s="43"/>
      <c r="N31" s="42"/>
      <c r="O31" s="43" t="s">
        <v>257</v>
      </c>
      <c r="P31" s="42"/>
      <c r="Q31" s="42" t="s">
        <v>598</v>
      </c>
      <c r="R31" s="42"/>
      <c r="S31" s="43" t="s">
        <v>196</v>
      </c>
      <c r="T31" s="43"/>
      <c r="U31" s="42"/>
      <c r="V31" s="43" t="s">
        <v>239</v>
      </c>
      <c r="W31" s="42"/>
      <c r="X31" s="53"/>
      <c r="Y31" s="137" t="s">
        <v>237</v>
      </c>
      <c r="Z31" s="42"/>
      <c r="AA31" s="43">
        <v>450</v>
      </c>
      <c r="AB31" s="43" t="s">
        <v>269</v>
      </c>
      <c r="AC31" s="42"/>
      <c r="AD31" s="43" t="s">
        <v>703</v>
      </c>
      <c r="AE31" s="42" t="s">
        <v>810</v>
      </c>
      <c r="AF31" s="119" t="str">
        <f>IF(E31="","",IF(AD31="הוחלט לא להנגיש",פרמטרים!$AF$7,IF(AD31="בוצע",פרמטרים!$AF$6,IF(OR('רשימת מאגרים'!O31=פרמטרים!$J$3,AND('רשימת מאגרים'!O31=פרמטרים!$J$4,'רשימת מאגרים'!M31&lt;&gt;"")),פרמטרים!$AF$3,IF(OR('רשימת מאגרים'!O31=פרמטרים!$J$4,AND('רשימת מאגרים'!O31=פרמטרים!$J$5,'רשימת מאגרים'!M31&lt;&gt;"")),פרמטרים!$AF$4,פרמטרים!$AF$5)))))</f>
        <v>לא יונגש</v>
      </c>
      <c r="AG31" s="42"/>
      <c r="AH31" s="119" t="str">
        <f>IF(E31="","",IF(AD31="הוחלט לא להנגיש",פרמטרים!$AF$7,IF(AD31="בוצע",פרמטרים!$AF$6,IF(T31=פרמטרים!$T$6,פרמטרים!$AF$7,IF(AB31=פרמטרים!$N$5,פרמטרים!$AF$3,IF(OR(AB31=פרמטרים!$N$4,T31=פרמטרים!$T$5),פרמטרים!$AF$4,פרמטרים!$AF$5))))))</f>
        <v>לא יונגש</v>
      </c>
      <c r="AI31" s="42"/>
      <c r="AJ31" s="119" t="str">
        <f t="shared" si="6"/>
        <v/>
      </c>
      <c r="AK31" s="42"/>
      <c r="AL31" s="136">
        <f t="shared" si="9"/>
        <v>27</v>
      </c>
      <c r="AM31" s="121"/>
      <c r="AN31" s="122">
        <f t="shared" si="2"/>
        <v>5400</v>
      </c>
      <c r="AO31" s="42"/>
      <c r="AP31" s="126" t="str">
        <f t="shared" si="3"/>
        <v>רבעונית</v>
      </c>
      <c r="AQ31" s="126"/>
      <c r="AR31" s="53"/>
      <c r="AS31" s="53">
        <v>43830</v>
      </c>
      <c r="AT31" s="53"/>
      <c r="AU31" s="127"/>
      <c r="AV31" s="42" t="s">
        <v>799</v>
      </c>
      <c r="AW31" s="42"/>
      <c r="AX31" s="81" t="str">
        <f t="shared" si="7"/>
        <v>כן</v>
      </c>
      <c r="AY31" s="85" t="str">
        <f t="shared" si="4"/>
        <v/>
      </c>
      <c r="AZ31" s="85" t="str">
        <f t="shared" si="5"/>
        <v/>
      </c>
    </row>
    <row r="32" spans="1:52" ht="38.25">
      <c r="A32" s="30" t="str">
        <f t="shared" si="0"/>
        <v>משרד התרבות והספורט</v>
      </c>
      <c r="B32" s="31" t="str">
        <f t="shared" si="1"/>
        <v>mcs</v>
      </c>
      <c r="C32" s="23">
        <v>29</v>
      </c>
      <c r="D32" s="23" t="str">
        <f>IF(E32="","",IF(סימול="","לא הוגדר שם משרד",CONCATENATE(סימול,".DB.",COUNTIF($B$5:B31,$B32)+1)))</f>
        <v>mcs.DB.27</v>
      </c>
      <c r="E32" s="41" t="s">
        <v>662</v>
      </c>
      <c r="F32" s="52" t="s">
        <v>663</v>
      </c>
      <c r="G32" s="43"/>
      <c r="H32" s="42" t="s">
        <v>726</v>
      </c>
      <c r="I32" s="43" t="s">
        <v>196</v>
      </c>
      <c r="J32" s="114"/>
      <c r="K32" s="43" t="s">
        <v>196</v>
      </c>
      <c r="L32" s="42"/>
      <c r="M32" s="43"/>
      <c r="N32" s="42"/>
      <c r="O32" s="43" t="s">
        <v>257</v>
      </c>
      <c r="P32" s="42"/>
      <c r="Q32" s="42" t="s">
        <v>664</v>
      </c>
      <c r="R32" s="42"/>
      <c r="S32" s="43" t="s">
        <v>196</v>
      </c>
      <c r="T32" s="43" t="s">
        <v>261</v>
      </c>
      <c r="U32" s="42"/>
      <c r="V32" s="43" t="s">
        <v>249</v>
      </c>
      <c r="W32" s="42"/>
      <c r="X32" s="53"/>
      <c r="Y32" s="137" t="s">
        <v>237</v>
      </c>
      <c r="Z32" s="42"/>
      <c r="AA32" s="43"/>
      <c r="AB32" s="43" t="s">
        <v>270</v>
      </c>
      <c r="AC32" s="42" t="s">
        <v>665</v>
      </c>
      <c r="AD32" s="43" t="str">
        <f>IF(E32="","",IF(T32=פרמטרים!$T$6,פרמטרים!$V$8,פרמטרים!$V$3))</f>
        <v>טרם החל</v>
      </c>
      <c r="AE32" s="42"/>
      <c r="AF32" s="119" t="str">
        <f>IF(E32="","",IF(AD32="הוחלט לא להנגיש",פרמטרים!$AF$7,IF(AD32="בוצע",פרמטרים!$AF$6,IF(OR('רשימת מאגרים'!O32=פרמטרים!$J$3,AND('רשימת מאגרים'!O32=פרמטרים!$J$4,'רשימת מאגרים'!M32&lt;&gt;"")),פרמטרים!$AF$3,IF(OR('רשימת מאגרים'!O32=פרמטרים!$J$4,AND('רשימת מאגרים'!O32=פרמטרים!$J$5,'רשימת מאגרים'!M32&lt;&gt;"")),פרמטרים!$AF$4,פרמטרים!$AF$5)))))</f>
        <v>נמוך</v>
      </c>
      <c r="AG32" s="42"/>
      <c r="AH32" s="119" t="str">
        <f>IF(E32="","",IF(AD32="הוחלט לא להנגיש",פרמטרים!$AF$7,IF(AD32="בוצע",פרמטרים!$AF$6,IF(T32=פרמטרים!$T$6,פרמטרים!$AF$7,IF(AB32=פרמטרים!$N$5,פרמטרים!$AF$3,IF(OR(AB32=פרמטרים!$N$4,T32=פרמטרים!$T$5),פרמטרים!$AF$4,פרמטרים!$AF$5))))))</f>
        <v>בינוני</v>
      </c>
      <c r="AI32" s="42"/>
      <c r="AJ32" s="119" t="str">
        <f t="shared" si="6"/>
        <v/>
      </c>
      <c r="AK32" s="42"/>
      <c r="AL32" s="136">
        <f t="shared" si="9"/>
        <v>27</v>
      </c>
      <c r="AM32" s="121"/>
      <c r="AN32" s="122">
        <f t="shared" si="2"/>
        <v>5400</v>
      </c>
      <c r="AO32" s="42"/>
      <c r="AP32" s="126" t="str">
        <f t="shared" si="3"/>
        <v>רבעונית</v>
      </c>
      <c r="AQ32" s="126"/>
      <c r="AR32" s="53"/>
      <c r="AS32" s="53">
        <v>44926</v>
      </c>
      <c r="AT32" s="53"/>
      <c r="AU32" s="127"/>
      <c r="AV32" s="42" t="s">
        <v>835</v>
      </c>
      <c r="AW32" s="42"/>
      <c r="AX32" s="81" t="str">
        <f t="shared" si="7"/>
        <v>כן</v>
      </c>
      <c r="AY32" s="85" t="str">
        <f t="shared" si="4"/>
        <v/>
      </c>
      <c r="AZ32" s="85" t="str">
        <f t="shared" si="5"/>
        <v/>
      </c>
    </row>
    <row r="33" spans="1:52" ht="38.25">
      <c r="A33" s="30" t="str">
        <f t="shared" si="0"/>
        <v>משרד התרבות והספורט</v>
      </c>
      <c r="B33" s="31" t="str">
        <f t="shared" si="1"/>
        <v>mcs</v>
      </c>
      <c r="C33" s="23">
        <v>30</v>
      </c>
      <c r="D33" s="23" t="str">
        <f>IF(E33="","",IF(סימול="","לא הוגדר שם משרד",CONCATENATE(סימול,".DB.",COUNTIF($B$5:B32,$B33)+1)))</f>
        <v>mcs.DB.28</v>
      </c>
      <c r="E33" s="41" t="s">
        <v>604</v>
      </c>
      <c r="F33" s="52" t="s">
        <v>613</v>
      </c>
      <c r="G33" s="43"/>
      <c r="H33" s="42" t="s">
        <v>726</v>
      </c>
      <c r="I33" s="43" t="s">
        <v>195</v>
      </c>
      <c r="J33" s="115" t="s">
        <v>617</v>
      </c>
      <c r="K33" s="43" t="s">
        <v>196</v>
      </c>
      <c r="L33" s="42"/>
      <c r="M33" s="43"/>
      <c r="N33" s="42"/>
      <c r="O33" s="43" t="s">
        <v>257</v>
      </c>
      <c r="P33" s="42"/>
      <c r="Q33" s="42" t="s">
        <v>664</v>
      </c>
      <c r="R33" s="42"/>
      <c r="S33" s="43" t="s">
        <v>196</v>
      </c>
      <c r="T33" s="43" t="s">
        <v>261</v>
      </c>
      <c r="U33" s="42"/>
      <c r="V33" s="43" t="s">
        <v>249</v>
      </c>
      <c r="W33" s="42"/>
      <c r="X33" s="53"/>
      <c r="Y33" s="137" t="s">
        <v>237</v>
      </c>
      <c r="Z33" s="42"/>
      <c r="AA33" s="43"/>
      <c r="AB33" s="43" t="s">
        <v>270</v>
      </c>
      <c r="AC33" s="42" t="s">
        <v>665</v>
      </c>
      <c r="AD33" s="43" t="str">
        <f>IF(E33="","",IF(T33=פרמטרים!$T$6,פרמטרים!$V$8,פרמטרים!$V$3))</f>
        <v>טרם החל</v>
      </c>
      <c r="AE33" s="42"/>
      <c r="AF33" s="119" t="str">
        <f>IF(E33="","",IF(AD33="הוחלט לא להנגיש",פרמטרים!$AF$7,IF(AD33="בוצע",פרמטרים!$AF$6,IF(OR('רשימת מאגרים'!O33=פרמטרים!$J$3,AND('רשימת מאגרים'!O33=פרמטרים!$J$4,'רשימת מאגרים'!M33&lt;&gt;"")),פרמטרים!$AF$3,IF(OR('רשימת מאגרים'!O33=פרמטרים!$J$4,AND('רשימת מאגרים'!O33=פרמטרים!$J$5,'רשימת מאגרים'!M33&lt;&gt;"")),פרמטרים!$AF$4,פרמטרים!$AF$5)))))</f>
        <v>נמוך</v>
      </c>
      <c r="AG33" s="42"/>
      <c r="AH33" s="119" t="str">
        <f>IF(E33="","",IF(AD33="הוחלט לא להנגיש",פרמטרים!$AF$7,IF(AD33="בוצע",פרמטרים!$AF$6,IF(T33=פרמטרים!$T$6,פרמטרים!$AF$7,IF(AB33=פרמטרים!$N$5,פרמטרים!$AF$3,IF(OR(AB33=פרמטרים!$N$4,T33=פרמטרים!$T$5),פרמטרים!$AF$4,פרמטרים!$AF$5))))))</f>
        <v>בינוני</v>
      </c>
      <c r="AI33" s="42"/>
      <c r="AJ33" s="119" t="str">
        <f t="shared" si="6"/>
        <v/>
      </c>
      <c r="AK33" s="42"/>
      <c r="AL33" s="136">
        <f t="shared" si="9"/>
        <v>27</v>
      </c>
      <c r="AM33" s="121"/>
      <c r="AN33" s="122">
        <f t="shared" si="2"/>
        <v>5400</v>
      </c>
      <c r="AO33" s="42"/>
      <c r="AP33" s="126" t="str">
        <f t="shared" si="3"/>
        <v>רבעונית</v>
      </c>
      <c r="AQ33" s="126"/>
      <c r="AR33" s="53"/>
      <c r="AS33" s="53">
        <v>44926</v>
      </c>
      <c r="AT33" s="53"/>
      <c r="AU33" s="127"/>
      <c r="AV33" s="42" t="s">
        <v>835</v>
      </c>
      <c r="AW33" s="42"/>
      <c r="AX33" s="81" t="str">
        <f t="shared" si="7"/>
        <v>כן</v>
      </c>
      <c r="AY33" s="85" t="str">
        <f t="shared" si="4"/>
        <v/>
      </c>
      <c r="AZ33" s="85" t="str">
        <f t="shared" si="5"/>
        <v/>
      </c>
    </row>
    <row r="34" spans="1:52" ht="38.25">
      <c r="A34" s="30" t="str">
        <f t="shared" si="0"/>
        <v>משרד התרבות והספורט</v>
      </c>
      <c r="B34" s="31" t="str">
        <f t="shared" si="1"/>
        <v>mcs</v>
      </c>
      <c r="C34" s="23">
        <v>31</v>
      </c>
      <c r="D34" s="23" t="str">
        <f>IF(E34="","",IF(סימול="","לא הוגדר שם משרד",CONCATENATE(סימול,".DB.",COUNTIF($B$5:B33,$B34)+1)))</f>
        <v>mcs.DB.29</v>
      </c>
      <c r="E34" s="41" t="s">
        <v>605</v>
      </c>
      <c r="F34" s="52" t="s">
        <v>614</v>
      </c>
      <c r="G34" s="43"/>
      <c r="H34" s="42" t="s">
        <v>726</v>
      </c>
      <c r="I34" s="43" t="s">
        <v>196</v>
      </c>
      <c r="J34" s="114"/>
      <c r="K34" s="43" t="s">
        <v>196</v>
      </c>
      <c r="L34" s="42"/>
      <c r="M34" s="43"/>
      <c r="N34" s="42"/>
      <c r="O34" s="43" t="s">
        <v>257</v>
      </c>
      <c r="P34" s="42"/>
      <c r="Q34" s="42" t="s">
        <v>664</v>
      </c>
      <c r="R34" s="42"/>
      <c r="S34" s="43" t="s">
        <v>196</v>
      </c>
      <c r="T34" s="43" t="s">
        <v>261</v>
      </c>
      <c r="U34" s="42"/>
      <c r="V34" s="43" t="s">
        <v>249</v>
      </c>
      <c r="W34" s="42"/>
      <c r="X34" s="53"/>
      <c r="Y34" s="137" t="s">
        <v>237</v>
      </c>
      <c r="Z34" s="42"/>
      <c r="AA34" s="43"/>
      <c r="AB34" s="43" t="s">
        <v>270</v>
      </c>
      <c r="AC34" s="42" t="s">
        <v>665</v>
      </c>
      <c r="AD34" s="43" t="str">
        <f>IF(E34="","",IF(T34=פרמטרים!$T$6,פרמטרים!$V$8,פרמטרים!$V$3))</f>
        <v>טרם החל</v>
      </c>
      <c r="AE34" s="42"/>
      <c r="AF34" s="119" t="str">
        <f>IF(E34="","",IF(AD34="הוחלט לא להנגיש",פרמטרים!$AF$7,IF(AD34="בוצע",פרמטרים!$AF$6,IF(OR('רשימת מאגרים'!O34=פרמטרים!$J$3,AND('רשימת מאגרים'!O34=פרמטרים!$J$4,'רשימת מאגרים'!M34&lt;&gt;"")),פרמטרים!$AF$3,IF(OR('רשימת מאגרים'!O34=פרמטרים!$J$4,AND('רשימת מאגרים'!O34=פרמטרים!$J$5,'רשימת מאגרים'!M34&lt;&gt;"")),פרמטרים!$AF$4,פרמטרים!$AF$5)))))</f>
        <v>נמוך</v>
      </c>
      <c r="AG34" s="42"/>
      <c r="AH34" s="119" t="str">
        <f>IF(E34="","",IF(AD34="הוחלט לא להנגיש",פרמטרים!$AF$7,IF(AD34="בוצע",פרמטרים!$AF$6,IF(T34=פרמטרים!$T$6,פרמטרים!$AF$7,IF(AB34=פרמטרים!$N$5,פרמטרים!$AF$3,IF(OR(AB34=פרמטרים!$N$4,T34=פרמטרים!$T$5),פרמטרים!$AF$4,פרמטרים!$AF$5))))))</f>
        <v>בינוני</v>
      </c>
      <c r="AI34" s="42"/>
      <c r="AJ34" s="119" t="str">
        <f t="shared" si="6"/>
        <v/>
      </c>
      <c r="AK34" s="42"/>
      <c r="AL34" s="136">
        <f t="shared" si="9"/>
        <v>27</v>
      </c>
      <c r="AM34" s="121"/>
      <c r="AN34" s="122">
        <f t="shared" si="2"/>
        <v>5400</v>
      </c>
      <c r="AO34" s="42"/>
      <c r="AP34" s="126" t="str">
        <f t="shared" si="3"/>
        <v>רבעונית</v>
      </c>
      <c r="AQ34" s="126"/>
      <c r="AR34" s="53"/>
      <c r="AS34" s="53">
        <v>44926</v>
      </c>
      <c r="AT34" s="53"/>
      <c r="AU34" s="127"/>
      <c r="AV34" s="42" t="s">
        <v>835</v>
      </c>
      <c r="AW34" s="42"/>
      <c r="AX34" s="81" t="str">
        <f t="shared" si="7"/>
        <v>כן</v>
      </c>
      <c r="AY34" s="85" t="str">
        <f t="shared" si="4"/>
        <v/>
      </c>
      <c r="AZ34" s="85" t="str">
        <f t="shared" si="5"/>
        <v/>
      </c>
    </row>
    <row r="35" spans="1:52" ht="38.25">
      <c r="A35" s="30" t="str">
        <f t="shared" si="0"/>
        <v>משרד התרבות והספורט</v>
      </c>
      <c r="B35" s="31" t="str">
        <f t="shared" si="1"/>
        <v>mcs</v>
      </c>
      <c r="C35" s="23">
        <v>32</v>
      </c>
      <c r="D35" s="23" t="str">
        <f>IF(E35="","",IF(סימול="","לא הוגדר שם משרד",CONCATENATE(סימול,".DB.",COUNTIF($B$5:B34,$B35)+1)))</f>
        <v>mcs.DB.30</v>
      </c>
      <c r="E35" s="41" t="s">
        <v>606</v>
      </c>
      <c r="F35" s="52" t="s">
        <v>666</v>
      </c>
      <c r="G35" s="43"/>
      <c r="H35" s="42" t="s">
        <v>726</v>
      </c>
      <c r="I35" s="43" t="s">
        <v>196</v>
      </c>
      <c r="J35" s="114"/>
      <c r="K35" s="43" t="s">
        <v>196</v>
      </c>
      <c r="L35" s="42"/>
      <c r="M35" s="43"/>
      <c r="N35" s="42"/>
      <c r="O35" s="43" t="s">
        <v>257</v>
      </c>
      <c r="P35" s="42"/>
      <c r="Q35" s="42" t="s">
        <v>664</v>
      </c>
      <c r="R35" s="42"/>
      <c r="S35" s="43" t="s">
        <v>196</v>
      </c>
      <c r="T35" s="43" t="s">
        <v>261</v>
      </c>
      <c r="U35" s="42"/>
      <c r="V35" s="43" t="s">
        <v>249</v>
      </c>
      <c r="W35" s="42"/>
      <c r="X35" s="53"/>
      <c r="Y35" s="137" t="s">
        <v>237</v>
      </c>
      <c r="Z35" s="42"/>
      <c r="AA35" s="43"/>
      <c r="AB35" s="43" t="s">
        <v>270</v>
      </c>
      <c r="AC35" s="42" t="s">
        <v>665</v>
      </c>
      <c r="AD35" s="43" t="str">
        <f>IF(E35="","",IF(T35=פרמטרים!$T$6,פרמטרים!$V$8,פרמטרים!$V$3))</f>
        <v>טרם החל</v>
      </c>
      <c r="AE35" s="42"/>
      <c r="AF35" s="119" t="str">
        <f>IF(E35="","",IF(AD35="הוחלט לא להנגיש",פרמטרים!$AF$7,IF(AD35="בוצע",פרמטרים!$AF$6,IF(OR('רשימת מאגרים'!O35=פרמטרים!$J$3,AND('רשימת מאגרים'!O35=פרמטרים!$J$4,'רשימת מאגרים'!M35&lt;&gt;"")),פרמטרים!$AF$3,IF(OR('רשימת מאגרים'!O35=פרמטרים!$J$4,AND('רשימת מאגרים'!O35=פרמטרים!$J$5,'רשימת מאגרים'!M35&lt;&gt;"")),פרמטרים!$AF$4,פרמטרים!$AF$5)))))</f>
        <v>נמוך</v>
      </c>
      <c r="AG35" s="42"/>
      <c r="AH35" s="119" t="str">
        <f>IF(E35="","",IF(AD35="הוחלט לא להנגיש",פרמטרים!$AF$7,IF(AD35="בוצע",פרמטרים!$AF$6,IF(T35=פרמטרים!$T$6,פרמטרים!$AF$7,IF(AB35=פרמטרים!$N$5,פרמטרים!$AF$3,IF(OR(AB35=פרמטרים!$N$4,T35=פרמטרים!$T$5),פרמטרים!$AF$4,פרמטרים!$AF$5))))))</f>
        <v>בינוני</v>
      </c>
      <c r="AI35" s="42"/>
      <c r="AJ35" s="119" t="str">
        <f t="shared" si="6"/>
        <v/>
      </c>
      <c r="AK35" s="42"/>
      <c r="AL35" s="136">
        <f>14 + 4</f>
        <v>18</v>
      </c>
      <c r="AM35" s="121"/>
      <c r="AN35" s="122">
        <f t="shared" si="2"/>
        <v>3600</v>
      </c>
      <c r="AO35" s="42"/>
      <c r="AP35" s="126" t="str">
        <f t="shared" si="3"/>
        <v>רבעונית</v>
      </c>
      <c r="AQ35" s="126"/>
      <c r="AR35" s="53"/>
      <c r="AS35" s="53">
        <v>44926</v>
      </c>
      <c r="AT35" s="53"/>
      <c r="AU35" s="127"/>
      <c r="AV35" s="42" t="s">
        <v>835</v>
      </c>
      <c r="AW35" s="42"/>
      <c r="AX35" s="81" t="str">
        <f t="shared" si="7"/>
        <v>כן</v>
      </c>
      <c r="AY35" s="85" t="str">
        <f t="shared" si="4"/>
        <v/>
      </c>
      <c r="AZ35" s="85" t="str">
        <f t="shared" si="5"/>
        <v/>
      </c>
    </row>
    <row r="36" spans="1:52" ht="38.25">
      <c r="A36" s="30" t="str">
        <f t="shared" ref="A36:A45" si="10">IF(המשרד="","",המשרד)</f>
        <v>משרד התרבות והספורט</v>
      </c>
      <c r="B36" s="31" t="str">
        <f t="shared" ref="B36:B45" si="11">IF(סימול="","",סימול)</f>
        <v>mcs</v>
      </c>
      <c r="C36" s="23">
        <v>33</v>
      </c>
      <c r="D36" s="23" t="str">
        <f>IF(E36="","",IF(סימול="","לא הוגדר שם משרד",CONCATENATE(סימול,".DB.",COUNTIF($B$5:B35,$B36)+1)))</f>
        <v>mcs.DB.31</v>
      </c>
      <c r="E36" s="41" t="s">
        <v>607</v>
      </c>
      <c r="F36" s="52" t="s">
        <v>667</v>
      </c>
      <c r="G36" s="43"/>
      <c r="H36" s="42" t="s">
        <v>726</v>
      </c>
      <c r="I36" s="43" t="s">
        <v>196</v>
      </c>
      <c r="J36" s="114"/>
      <c r="K36" s="43" t="s">
        <v>196</v>
      </c>
      <c r="L36" s="42"/>
      <c r="M36" s="43"/>
      <c r="N36" s="42"/>
      <c r="O36" s="43" t="s">
        <v>257</v>
      </c>
      <c r="P36" s="42"/>
      <c r="Q36" s="42" t="s">
        <v>664</v>
      </c>
      <c r="R36" s="42"/>
      <c r="S36" s="43" t="s">
        <v>196</v>
      </c>
      <c r="T36" s="43" t="s">
        <v>261</v>
      </c>
      <c r="U36" s="42"/>
      <c r="V36" s="43" t="s">
        <v>249</v>
      </c>
      <c r="W36" s="42"/>
      <c r="X36" s="53"/>
      <c r="Y36" s="137" t="s">
        <v>237</v>
      </c>
      <c r="Z36" s="42"/>
      <c r="AA36" s="43"/>
      <c r="AB36" s="43" t="s">
        <v>270</v>
      </c>
      <c r="AC36" s="42" t="s">
        <v>665</v>
      </c>
      <c r="AD36" s="43" t="str">
        <f>IF(E36="","",IF(T36=פרמטרים!$T$6,פרמטרים!$V$8,פרמטרים!$V$3))</f>
        <v>טרם החל</v>
      </c>
      <c r="AE36" s="42"/>
      <c r="AF36" s="119" t="str">
        <f>IF(E36="","",IF(AD36="הוחלט לא להנגיש",פרמטרים!$AF$7,IF(AD36="בוצע",פרמטרים!$AF$6,IF(OR('רשימת מאגרים'!O36=פרמטרים!$J$3,AND('רשימת מאגרים'!O36=פרמטרים!$J$4,'רשימת מאגרים'!M36&lt;&gt;"")),פרמטרים!$AF$3,IF(OR('רשימת מאגרים'!O36=פרמטרים!$J$4,AND('רשימת מאגרים'!O36=פרמטרים!$J$5,'רשימת מאגרים'!M36&lt;&gt;"")),פרמטרים!$AF$4,פרמטרים!$AF$5)))))</f>
        <v>נמוך</v>
      </c>
      <c r="AG36" s="42"/>
      <c r="AH36" s="119" t="str">
        <f>IF(E36="","",IF(AD36="הוחלט לא להנגיש",פרמטרים!$AF$7,IF(AD36="בוצע",פרמטרים!$AF$6,IF(T36=פרמטרים!$T$6,פרמטרים!$AF$7,IF(AB36=פרמטרים!$N$5,פרמטרים!$AF$3,IF(OR(AB36=פרמטרים!$N$4,T36=פרמטרים!$T$5),פרמטרים!$AF$4,פרמטרים!$AF$5))))))</f>
        <v>בינוני</v>
      </c>
      <c r="AI36" s="42"/>
      <c r="AJ36" s="119" t="str">
        <f t="shared" si="6"/>
        <v/>
      </c>
      <c r="AK36" s="42"/>
      <c r="AL36" s="136">
        <f>14 + 4</f>
        <v>18</v>
      </c>
      <c r="AM36" s="121"/>
      <c r="AN36" s="122">
        <f t="shared" si="2"/>
        <v>3600</v>
      </c>
      <c r="AO36" s="42"/>
      <c r="AP36" s="126" t="str">
        <f t="shared" si="3"/>
        <v>רבעונית</v>
      </c>
      <c r="AQ36" s="126"/>
      <c r="AR36" s="53"/>
      <c r="AS36" s="53">
        <v>44926</v>
      </c>
      <c r="AT36" s="53"/>
      <c r="AU36" s="127"/>
      <c r="AV36" s="42" t="s">
        <v>835</v>
      </c>
      <c r="AW36" s="42"/>
      <c r="AX36" s="81" t="str">
        <f t="shared" si="7"/>
        <v>כן</v>
      </c>
      <c r="AY36" s="85" t="str">
        <f t="shared" si="4"/>
        <v/>
      </c>
      <c r="AZ36" s="85" t="str">
        <f t="shared" si="5"/>
        <v/>
      </c>
    </row>
    <row r="37" spans="1:52" ht="25.5" hidden="1">
      <c r="A37" s="30" t="str">
        <f t="shared" si="10"/>
        <v>משרד התרבות והספורט</v>
      </c>
      <c r="B37" s="31" t="str">
        <f t="shared" si="11"/>
        <v>mcs</v>
      </c>
      <c r="C37" s="23">
        <v>34</v>
      </c>
      <c r="D37" s="23" t="str">
        <f>IF(E37="","",IF(סימול="","לא הוגדר שם משרד",CONCATENATE(סימול,".DB.",COUNTIF($B$5:B36,$B37)+1)))</f>
        <v>mcs.DB.32</v>
      </c>
      <c r="E37" s="156" t="s">
        <v>608</v>
      </c>
      <c r="F37" s="52" t="s">
        <v>615</v>
      </c>
      <c r="G37" s="43">
        <v>2015</v>
      </c>
      <c r="H37" s="42" t="s">
        <v>726</v>
      </c>
      <c r="I37" s="43" t="s">
        <v>195</v>
      </c>
      <c r="J37" s="115" t="s">
        <v>753</v>
      </c>
      <c r="K37" s="43" t="s">
        <v>195</v>
      </c>
      <c r="L37" s="42" t="s">
        <v>816</v>
      </c>
      <c r="M37" s="43"/>
      <c r="N37" s="42"/>
      <c r="O37" s="43" t="s">
        <v>257</v>
      </c>
      <c r="P37" s="42"/>
      <c r="Q37" s="42" t="s">
        <v>664</v>
      </c>
      <c r="R37" s="42"/>
      <c r="S37" s="43" t="s">
        <v>195</v>
      </c>
      <c r="T37" s="43" t="s">
        <v>262</v>
      </c>
      <c r="U37" s="42" t="s">
        <v>538</v>
      </c>
      <c r="V37" s="43" t="s">
        <v>245</v>
      </c>
      <c r="W37" s="42"/>
      <c r="X37" s="53"/>
      <c r="Y37" s="137" t="s">
        <v>237</v>
      </c>
      <c r="Z37" s="42"/>
      <c r="AA37" s="43">
        <v>256</v>
      </c>
      <c r="AB37" s="43" t="s">
        <v>269</v>
      </c>
      <c r="AC37" s="42"/>
      <c r="AD37" s="43" t="s">
        <v>287</v>
      </c>
      <c r="AE37" s="42"/>
      <c r="AF37" s="119" t="str">
        <f>IF(E37="","",IF(AD37="הוחלט לא להנגיש",פרמטרים!$AF$7,IF(AD37="בוצע",פרמטרים!$AF$6,IF(OR('רשימת מאגרים'!O37=פרמטרים!$J$3,AND('רשימת מאגרים'!O37=פרמטרים!$J$4,'רשימת מאגרים'!M37&lt;&gt;"")),פרמטרים!$AF$3,IF(OR('רשימת מאגרים'!O37=פרמטרים!$J$4,AND('רשימת מאגרים'!O37=פרמטרים!$J$5,'רשימת מאגרים'!M37&lt;&gt;"")),פרמטרים!$AF$4,פרמטרים!$AF$5)))))</f>
        <v>הונגש</v>
      </c>
      <c r="AG37" s="42"/>
      <c r="AH37" s="119" t="str">
        <f>IF(E37="","",IF(AD37="הוחלט לא להנגיש",פרמטרים!$AF$7,IF(AD37="בוצע",פרמטרים!$AF$6,IF(T37=פרמטרים!$T$6,פרמטרים!$AF$7,IF(AB37=פרמטרים!$N$5,פרמטרים!$AF$3,IF(OR(AB37=פרמטרים!$N$4,T37=פרמטרים!$T$5),פרמטרים!$AF$4,פרמטרים!$AF$5))))))</f>
        <v>הונגש</v>
      </c>
      <c r="AI37" s="42"/>
      <c r="AJ37" s="119" t="str">
        <f t="shared" si="6"/>
        <v>כן</v>
      </c>
      <c r="AK37" s="42"/>
      <c r="AL37" s="136">
        <f>18+9</f>
        <v>27</v>
      </c>
      <c r="AM37" s="121"/>
      <c r="AN37" s="122">
        <f t="shared" si="2"/>
        <v>5400</v>
      </c>
      <c r="AO37" s="42"/>
      <c r="AP37" s="126" t="str">
        <f t="shared" si="3"/>
        <v>רבעונית</v>
      </c>
      <c r="AQ37" s="126"/>
      <c r="AR37" s="53"/>
      <c r="AS37" s="53">
        <v>43830</v>
      </c>
      <c r="AT37" s="53">
        <v>43779</v>
      </c>
      <c r="AU37" s="127"/>
      <c r="AV37" s="42" t="s">
        <v>808</v>
      </c>
      <c r="AW37" s="42"/>
      <c r="AX37" s="81" t="str">
        <f t="shared" si="7"/>
        <v>כן</v>
      </c>
      <c r="AY37" s="85" t="str">
        <f t="shared" si="4"/>
        <v/>
      </c>
      <c r="AZ37" s="85" t="str">
        <f t="shared" si="5"/>
        <v/>
      </c>
    </row>
    <row r="38" spans="1:52" ht="89.25">
      <c r="A38" s="30" t="str">
        <f t="shared" si="10"/>
        <v>משרד התרבות והספורט</v>
      </c>
      <c r="B38" s="31" t="str">
        <f t="shared" si="11"/>
        <v>mcs</v>
      </c>
      <c r="C38" s="23">
        <v>35</v>
      </c>
      <c r="D38" s="23" t="str">
        <f>IF(E38="","",IF(סימול="","לא הוגדר שם משרד",CONCATENATE(סימול,".DB.",COUNTIF($B$5:B37,$B38)+1)))</f>
        <v>mcs.DB.33</v>
      </c>
      <c r="E38" s="41" t="s">
        <v>609</v>
      </c>
      <c r="F38" s="52" t="s">
        <v>612</v>
      </c>
      <c r="G38" s="43"/>
      <c r="H38" s="42" t="s">
        <v>726</v>
      </c>
      <c r="I38" s="43" t="s">
        <v>195</v>
      </c>
      <c r="J38" s="115" t="s">
        <v>617</v>
      </c>
      <c r="K38" s="43" t="s">
        <v>196</v>
      </c>
      <c r="L38" s="42"/>
      <c r="M38" s="43"/>
      <c r="N38" s="42"/>
      <c r="O38" s="43" t="s">
        <v>257</v>
      </c>
      <c r="P38" s="42"/>
      <c r="Q38" s="42" t="s">
        <v>664</v>
      </c>
      <c r="R38" s="42"/>
      <c r="S38" s="43" t="s">
        <v>196</v>
      </c>
      <c r="T38" s="43" t="s">
        <v>261</v>
      </c>
      <c r="U38" s="42"/>
      <c r="V38" s="43" t="s">
        <v>249</v>
      </c>
      <c r="W38" s="42"/>
      <c r="X38" s="53"/>
      <c r="Y38" s="137" t="s">
        <v>237</v>
      </c>
      <c r="Z38" s="42"/>
      <c r="AA38" s="43">
        <v>3153</v>
      </c>
      <c r="AB38" s="43" t="s">
        <v>270</v>
      </c>
      <c r="AC38" s="42" t="s">
        <v>665</v>
      </c>
      <c r="AD38" s="43" t="str">
        <f>IF(E38="","",IF(T38=פרמטרים!$T$6,פרמטרים!$V$8,פרמטרים!$V$3))</f>
        <v>טרם החל</v>
      </c>
      <c r="AE38" s="42"/>
      <c r="AF38" s="119" t="str">
        <f>IF(E38="","",IF(AD38="הוחלט לא להנגיש",פרמטרים!$AF$7,IF(AD38="בוצע",פרמטרים!$AF$6,IF(OR('רשימת מאגרים'!O38=פרמטרים!$J$3,AND('רשימת מאגרים'!O38=פרמטרים!$J$4,'רשימת מאגרים'!M38&lt;&gt;"")),פרמטרים!$AF$3,IF(OR('רשימת מאגרים'!O38=פרמטרים!$J$4,AND('רשימת מאגרים'!O38=פרמטרים!$J$5,'רשימת מאגרים'!M38&lt;&gt;"")),פרמטרים!$AF$4,פרמטרים!$AF$5)))))</f>
        <v>נמוך</v>
      </c>
      <c r="AG38" s="42"/>
      <c r="AH38" s="119" t="str">
        <f>IF(E38="","",IF(AD38="הוחלט לא להנגיש",פרמטרים!$AF$7,IF(AD38="בוצע",פרמטרים!$AF$6,IF(T38=פרמטרים!$T$6,פרמטרים!$AF$7,IF(AB38=פרמטרים!$N$5,פרמטרים!$AF$3,IF(OR(AB38=פרמטרים!$N$4,T38=פרמטרים!$T$5),פרמטרים!$AF$4,פרמטרים!$AF$5))))))</f>
        <v>בינוני</v>
      </c>
      <c r="AI38" s="42"/>
      <c r="AJ38" s="119" t="str">
        <f t="shared" si="6"/>
        <v/>
      </c>
      <c r="AK38" s="42"/>
      <c r="AL38" s="136">
        <f>18 + 18</f>
        <v>36</v>
      </c>
      <c r="AM38" s="121"/>
      <c r="AN38" s="122">
        <f t="shared" ref="AN38:AN69" si="12">IF($E38="","",IFERROR(AL38*$AL$1,0)+AM38)</f>
        <v>7200</v>
      </c>
      <c r="AO38" s="42"/>
      <c r="AP38" s="126" t="str">
        <f t="shared" ref="AP38:AP69" si="13">IF(E38="","",IF(Y38="","",Y38))</f>
        <v>רבעונית</v>
      </c>
      <c r="AQ38" s="126"/>
      <c r="AR38" s="53"/>
      <c r="AS38" s="53">
        <v>44926</v>
      </c>
      <c r="AT38" s="53"/>
      <c r="AU38" s="127"/>
      <c r="AV38" s="42" t="s">
        <v>835</v>
      </c>
      <c r="AW38" s="42"/>
      <c r="AX38" s="81" t="str">
        <f t="shared" si="7"/>
        <v>כן</v>
      </c>
      <c r="AY38" s="85" t="str">
        <f t="shared" ref="AY38:AY69" si="14">IFERROR(IF($AR38="","",YEAR($AR38)),"")</f>
        <v/>
      </c>
      <c r="AZ38" s="85" t="str">
        <f t="shared" ref="AZ38:AZ69" si="15">IFERROR(IF($AR38="","",CONCATENATE(IF(MONTH($AR38)&lt;4,"Q1",IF(MONTH($AR38)&lt;7,"Q2",IF($AR38&lt;10,"Q3","Q4"))),"/",YEAR($AR38))),"")</f>
        <v/>
      </c>
    </row>
    <row r="39" spans="1:52" ht="51" hidden="1">
      <c r="A39" s="30" t="str">
        <f t="shared" si="10"/>
        <v>משרד התרבות והספורט</v>
      </c>
      <c r="B39" s="31" t="str">
        <f t="shared" si="11"/>
        <v>mcs</v>
      </c>
      <c r="C39" s="23">
        <v>42</v>
      </c>
      <c r="D39" s="23" t="str">
        <f>IF(E39="","",IF(סימול="","לא הוגדר שם משרד",CONCATENATE(סימול,".DB.",COUNTIF($B$5:B38,$B39)+1)))</f>
        <v>mcs.DB.34</v>
      </c>
      <c r="E39" s="41" t="s">
        <v>610</v>
      </c>
      <c r="F39" s="52" t="s">
        <v>668</v>
      </c>
      <c r="G39" s="43">
        <v>2017</v>
      </c>
      <c r="H39" s="42" t="s">
        <v>726</v>
      </c>
      <c r="I39" s="43" t="s">
        <v>196</v>
      </c>
      <c r="J39" s="42" t="s">
        <v>747</v>
      </c>
      <c r="K39" s="43" t="s">
        <v>196</v>
      </c>
      <c r="L39" s="138"/>
      <c r="M39" s="43"/>
      <c r="N39" s="42"/>
      <c r="O39" s="43" t="s">
        <v>257</v>
      </c>
      <c r="P39" s="42"/>
      <c r="Q39" s="42" t="s">
        <v>664</v>
      </c>
      <c r="R39" s="42"/>
      <c r="S39" s="43" t="s">
        <v>195</v>
      </c>
      <c r="T39" s="43" t="s">
        <v>262</v>
      </c>
      <c r="U39" s="42" t="s">
        <v>669</v>
      </c>
      <c r="V39" s="43" t="s">
        <v>239</v>
      </c>
      <c r="W39" s="42"/>
      <c r="X39" s="53"/>
      <c r="Y39" s="137" t="s">
        <v>237</v>
      </c>
      <c r="Z39" s="42"/>
      <c r="AA39" s="43">
        <v>6</v>
      </c>
      <c r="AB39" s="43" t="s">
        <v>269</v>
      </c>
      <c r="AC39" s="42"/>
      <c r="AD39" s="43" t="str">
        <f>IF(E39="","",IF(T39=פרמטרים!$T$6,פרמטרים!$V$8,פרמטרים!$V$3))</f>
        <v>טרם החל</v>
      </c>
      <c r="AE39" s="42" t="s">
        <v>746</v>
      </c>
      <c r="AF39" s="119" t="str">
        <f>IF(E39="","",IF(AD39="הוחלט לא להנגיש",פרמטרים!$AF$7,IF(AD39="בוצע",פרמטרים!$AF$6,IF(OR('רשימת מאגרים'!O39=פרמטרים!$J$3,AND('רשימת מאגרים'!O39=פרמטרים!$J$4,'רשימת מאגרים'!M39&lt;&gt;"")),פרמטרים!$AF$3,IF(OR('רשימת מאגרים'!O39=פרמטרים!$J$4,AND('רשימת מאגרים'!O39=פרמטרים!$J$5,'רשימת מאגרים'!M39&lt;&gt;"")),פרמטרים!$AF$4,פרמטרים!$AF$5)))))</f>
        <v>נמוך</v>
      </c>
      <c r="AG39" s="42"/>
      <c r="AH39" s="119" t="str">
        <f>IF(E39="","",IF(AD39="הוחלט לא להנגיש",פרמטרים!$AF$7,IF(AD39="בוצע",פרמטרים!$AF$6,IF(T39=פרמטרים!$T$6,פרמטרים!$AF$7,IF(AB39=פרמטרים!$N$5,פרמטרים!$AF$3,IF(OR(AB39=פרמטרים!$N$4,T39=פרמטרים!$T$5),פרמטרים!$AF$4,פרמטרים!$AF$5))))))</f>
        <v>נמוך</v>
      </c>
      <c r="AI39" s="42"/>
      <c r="AJ39" s="119" t="str">
        <f t="shared" si="6"/>
        <v>כן</v>
      </c>
      <c r="AK39" s="42"/>
      <c r="AL39" s="136">
        <f t="shared" ref="AL39:AL46" si="16">14 + 4</f>
        <v>18</v>
      </c>
      <c r="AM39" s="121"/>
      <c r="AN39" s="122">
        <f t="shared" si="12"/>
        <v>3600</v>
      </c>
      <c r="AO39" s="42"/>
      <c r="AP39" s="126" t="str">
        <f t="shared" si="13"/>
        <v>רבעונית</v>
      </c>
      <c r="AQ39" s="126"/>
      <c r="AR39" s="53"/>
      <c r="AS39" s="53">
        <v>43465</v>
      </c>
      <c r="AT39" s="53"/>
      <c r="AU39" s="127"/>
      <c r="AV39" s="42" t="s">
        <v>529</v>
      </c>
      <c r="AW39" s="42"/>
      <c r="AX39" s="81" t="str">
        <f t="shared" ref="AX39:AX65" si="17">IF(E39="","","כן")</f>
        <v>כן</v>
      </c>
      <c r="AY39" s="85" t="str">
        <f t="shared" si="14"/>
        <v/>
      </c>
      <c r="AZ39" s="85" t="str">
        <f t="shared" si="15"/>
        <v/>
      </c>
    </row>
    <row r="40" spans="1:52" ht="25.5">
      <c r="A40" s="30" t="str">
        <f t="shared" si="10"/>
        <v>משרד התרבות והספורט</v>
      </c>
      <c r="B40" s="31" t="str">
        <f t="shared" si="11"/>
        <v>mcs</v>
      </c>
      <c r="C40" s="23">
        <v>45</v>
      </c>
      <c r="D40" s="23" t="str">
        <f>IF(E40="","",IF(סימול="","לא הוגדר שם משרד",CONCATENATE(סימול,".DB.",COUNTIF($B$5:B39,$B40)+1)))</f>
        <v>mcs.DB.35</v>
      </c>
      <c r="E40" s="41" t="s">
        <v>611</v>
      </c>
      <c r="F40" s="52" t="s">
        <v>616</v>
      </c>
      <c r="G40" s="43">
        <v>2017</v>
      </c>
      <c r="H40" s="42" t="s">
        <v>726</v>
      </c>
      <c r="I40" s="43" t="s">
        <v>195</v>
      </c>
      <c r="J40" s="114" t="s">
        <v>780</v>
      </c>
      <c r="K40" s="43" t="s">
        <v>196</v>
      </c>
      <c r="L40" s="42"/>
      <c r="M40" s="43"/>
      <c r="N40" s="42"/>
      <c r="O40" s="43" t="s">
        <v>257</v>
      </c>
      <c r="P40" s="42"/>
      <c r="Q40" s="42" t="s">
        <v>664</v>
      </c>
      <c r="R40" s="42"/>
      <c r="S40" s="43" t="s">
        <v>196</v>
      </c>
      <c r="T40" s="43" t="s">
        <v>261</v>
      </c>
      <c r="U40" s="42"/>
      <c r="V40" s="43" t="s">
        <v>239</v>
      </c>
      <c r="W40" s="42"/>
      <c r="X40" s="53"/>
      <c r="Y40" s="137" t="s">
        <v>237</v>
      </c>
      <c r="Z40" s="42"/>
      <c r="AA40" s="43">
        <v>20</v>
      </c>
      <c r="AB40" s="43" t="s">
        <v>269</v>
      </c>
      <c r="AC40" s="42"/>
      <c r="AD40" s="43" t="str">
        <f>IF(E40="","",IF(T40=פרמטרים!$T$6,פרמטרים!$V$8,פרמטרים!$V$3))</f>
        <v>טרם החל</v>
      </c>
      <c r="AE40" s="42"/>
      <c r="AF40" s="119" t="str">
        <f>IF(E40="","",IF(AD40="הוחלט לא להנגיש",פרמטרים!$AF$7,IF(AD40="בוצע",פרמטרים!$AF$6,IF(OR('רשימת מאגרים'!O40=פרמטרים!$J$3,AND('רשימת מאגרים'!O40=פרמטרים!$J$4,'רשימת מאגרים'!M40&lt;&gt;"")),פרמטרים!$AF$3,IF(OR('רשימת מאגרים'!O40=פרמטרים!$J$4,AND('רשימת מאגרים'!O40=פרמטרים!$J$5,'רשימת מאגרים'!M40&lt;&gt;"")),פרמטרים!$AF$4,פרמטרים!$AF$5)))))</f>
        <v>נמוך</v>
      </c>
      <c r="AG40" s="42"/>
      <c r="AH40" s="119" t="str">
        <f>IF(E40="","",IF(AD40="הוחלט לא להנגיש",פרמטרים!$AF$7,IF(AD40="בוצע",פרמטרים!$AF$6,IF(T40=פרמטרים!$T$6,פרמטרים!$AF$7,IF(AB40=פרמטרים!$N$5,פרמטרים!$AF$3,IF(OR(AB40=פרמטרים!$N$4,T40=פרמטרים!$T$5),פרמטרים!$AF$4,פרמטרים!$AF$5))))))</f>
        <v>נמוך</v>
      </c>
      <c r="AI40" s="42"/>
      <c r="AJ40" s="119" t="str">
        <f t="shared" si="6"/>
        <v/>
      </c>
      <c r="AK40" s="42"/>
      <c r="AL40" s="136">
        <f t="shared" si="16"/>
        <v>18</v>
      </c>
      <c r="AM40" s="121"/>
      <c r="AN40" s="122">
        <f t="shared" si="12"/>
        <v>3600</v>
      </c>
      <c r="AO40" s="42"/>
      <c r="AP40" s="126" t="str">
        <f t="shared" si="13"/>
        <v>רבעונית</v>
      </c>
      <c r="AQ40" s="126"/>
      <c r="AR40" s="53"/>
      <c r="AS40" s="53">
        <v>43465</v>
      </c>
      <c r="AT40" s="53"/>
      <c r="AU40" s="127"/>
      <c r="AV40" s="42" t="s">
        <v>529</v>
      </c>
      <c r="AW40" s="42"/>
      <c r="AX40" s="81" t="str">
        <f t="shared" si="17"/>
        <v>כן</v>
      </c>
      <c r="AY40" s="85" t="str">
        <f t="shared" si="14"/>
        <v/>
      </c>
      <c r="AZ40" s="85" t="str">
        <f t="shared" si="15"/>
        <v/>
      </c>
    </row>
    <row r="41" spans="1:52" ht="25.5">
      <c r="A41" s="30" t="str">
        <f t="shared" si="10"/>
        <v>משרד התרבות והספורט</v>
      </c>
      <c r="B41" s="31" t="str">
        <f t="shared" si="11"/>
        <v>mcs</v>
      </c>
      <c r="C41" s="23">
        <v>53</v>
      </c>
      <c r="D41" s="23" t="str">
        <f>IF(E41="","",IF(סימול="","לא הוגדר שם משרד",CONCATENATE(סימול,".DB.",COUNTIF($B$5:B40,$B41)+1)))</f>
        <v>mcs.DB.36</v>
      </c>
      <c r="E41" s="41" t="s">
        <v>618</v>
      </c>
      <c r="F41" s="52" t="s">
        <v>670</v>
      </c>
      <c r="G41" s="43"/>
      <c r="H41" s="42" t="s">
        <v>727</v>
      </c>
      <c r="I41" s="43" t="s">
        <v>195</v>
      </c>
      <c r="J41" s="116" t="s">
        <v>757</v>
      </c>
      <c r="K41" s="43" t="s">
        <v>195</v>
      </c>
      <c r="L41" s="42" t="s">
        <v>777</v>
      </c>
      <c r="M41" s="43"/>
      <c r="N41" s="42"/>
      <c r="O41" s="43" t="s">
        <v>257</v>
      </c>
      <c r="P41" s="42"/>
      <c r="Q41" s="42" t="s">
        <v>664</v>
      </c>
      <c r="R41" s="42"/>
      <c r="S41" s="43" t="s">
        <v>196</v>
      </c>
      <c r="T41" s="43" t="s">
        <v>261</v>
      </c>
      <c r="U41" s="42"/>
      <c r="V41" s="43" t="s">
        <v>249</v>
      </c>
      <c r="W41" s="42"/>
      <c r="X41" s="53"/>
      <c r="Y41" s="137" t="s">
        <v>237</v>
      </c>
      <c r="Z41" s="42"/>
      <c r="AA41" s="43">
        <v>70</v>
      </c>
      <c r="AB41" s="43" t="s">
        <v>269</v>
      </c>
      <c r="AC41" s="42"/>
      <c r="AD41" s="43" t="str">
        <f>IF(E41="","",IF(T41=פרמטרים!$T$6,פרמטרים!$V$8,פרמטרים!$V$3))</f>
        <v>טרם החל</v>
      </c>
      <c r="AE41" s="42"/>
      <c r="AF41" s="119" t="str">
        <f>IF(E41="","",IF(AD41="הוחלט לא להנגיש",פרמטרים!$AF$7,IF(AD41="בוצע",פרמטרים!$AF$6,IF(OR('רשימת מאגרים'!O41=פרמטרים!$J$3,AND('רשימת מאגרים'!O41=פרמטרים!$J$4,'רשימת מאגרים'!M41&lt;&gt;"")),פרמטרים!$AF$3,IF(OR('רשימת מאגרים'!O41=פרמטרים!$J$4,AND('רשימת מאגרים'!O41=פרמטרים!$J$5,'רשימת מאגרים'!M41&lt;&gt;"")),פרמטרים!$AF$4,פרמטרים!$AF$5)))))</f>
        <v>נמוך</v>
      </c>
      <c r="AG41" s="42"/>
      <c r="AH41" s="119" t="str">
        <f>IF(E41="","",IF(AD41="הוחלט לא להנגיש",פרמטרים!$AF$7,IF(AD41="בוצע",פרמטרים!$AF$6,IF(T41=פרמטרים!$T$6,פרמטרים!$AF$7,IF(AB41=פרמטרים!$N$5,פרמטרים!$AF$3,IF(OR(AB41=פרמטרים!$N$4,T41=פרמטרים!$T$5),פרמטרים!$AF$4,פרמטרים!$AF$5))))))</f>
        <v>נמוך</v>
      </c>
      <c r="AI41" s="42"/>
      <c r="AJ41" s="119" t="str">
        <f t="shared" si="6"/>
        <v/>
      </c>
      <c r="AK41" s="42"/>
      <c r="AL41" s="136">
        <f t="shared" si="16"/>
        <v>18</v>
      </c>
      <c r="AM41" s="121"/>
      <c r="AN41" s="122">
        <f t="shared" si="12"/>
        <v>3600</v>
      </c>
      <c r="AO41" s="42"/>
      <c r="AP41" s="126" t="str">
        <f t="shared" si="13"/>
        <v>רבעונית</v>
      </c>
      <c r="AQ41" s="126"/>
      <c r="AR41" s="53"/>
      <c r="AS41" s="53">
        <v>43465</v>
      </c>
      <c r="AT41" s="53"/>
      <c r="AU41" s="127"/>
      <c r="AV41" s="42" t="s">
        <v>739</v>
      </c>
      <c r="AW41" s="42"/>
      <c r="AX41" s="81" t="str">
        <f t="shared" si="17"/>
        <v>כן</v>
      </c>
      <c r="AY41" s="85" t="str">
        <f t="shared" si="14"/>
        <v/>
      </c>
      <c r="AZ41" s="85" t="str">
        <f t="shared" si="15"/>
        <v/>
      </c>
    </row>
    <row r="42" spans="1:52" ht="25.5">
      <c r="A42" s="30" t="str">
        <f t="shared" si="10"/>
        <v>משרד התרבות והספורט</v>
      </c>
      <c r="B42" s="31" t="str">
        <f t="shared" si="11"/>
        <v>mcs</v>
      </c>
      <c r="C42" s="23">
        <v>58</v>
      </c>
      <c r="D42" s="23" t="str">
        <f>IF(E42="","",IF(סימול="","לא הוגדר שם משרד",CONCATENATE(סימול,".DB.",COUNTIF($B$5:B41,$B42)+1)))</f>
        <v>mcs.DB.37</v>
      </c>
      <c r="E42" s="41" t="s">
        <v>620</v>
      </c>
      <c r="F42" s="52" t="s">
        <v>671</v>
      </c>
      <c r="G42" s="43"/>
      <c r="H42" s="42" t="s">
        <v>724</v>
      </c>
      <c r="I42" s="43" t="s">
        <v>195</v>
      </c>
      <c r="J42" s="116" t="s">
        <v>621</v>
      </c>
      <c r="K42" s="43" t="s">
        <v>195</v>
      </c>
      <c r="L42" s="42" t="s">
        <v>833</v>
      </c>
      <c r="M42" s="43"/>
      <c r="N42" s="42"/>
      <c r="O42" s="43" t="s">
        <v>257</v>
      </c>
      <c r="P42" s="42"/>
      <c r="Q42" s="42" t="s">
        <v>672</v>
      </c>
      <c r="R42" s="42"/>
      <c r="S42" s="43" t="s">
        <v>196</v>
      </c>
      <c r="T42" s="43" t="s">
        <v>261</v>
      </c>
      <c r="U42" s="42"/>
      <c r="V42" s="43" t="s">
        <v>249</v>
      </c>
      <c r="W42" s="42"/>
      <c r="X42" s="53"/>
      <c r="Y42" s="137" t="s">
        <v>237</v>
      </c>
      <c r="Z42" s="42"/>
      <c r="AA42" s="43">
        <v>55</v>
      </c>
      <c r="AB42" s="43" t="s">
        <v>270</v>
      </c>
      <c r="AC42" s="42" t="s">
        <v>673</v>
      </c>
      <c r="AD42" s="43" t="str">
        <f>IF(E42="","",IF(T42=פרמטרים!$T$6,פרמטרים!$V$8,פרמטרים!$V$3))</f>
        <v>טרם החל</v>
      </c>
      <c r="AE42" s="42"/>
      <c r="AF42" s="119" t="str">
        <f>IF(E42="","",IF(AD42="הוחלט לא להנגיש",פרמטרים!$AF$7,IF(AD42="בוצע",פרמטרים!$AF$6,IF(OR('רשימת מאגרים'!O42=פרמטרים!$J$3,AND('רשימת מאגרים'!O42=פרמטרים!$J$4,'רשימת מאגרים'!M42&lt;&gt;"")),פרמטרים!$AF$3,IF(OR('רשימת מאגרים'!O42=פרמטרים!$J$4,AND('רשימת מאגרים'!O42=פרמטרים!$J$5,'רשימת מאגרים'!M42&lt;&gt;"")),פרמטרים!$AF$4,פרמטרים!$AF$5)))))</f>
        <v>נמוך</v>
      </c>
      <c r="AG42" s="42"/>
      <c r="AH42" s="119" t="str">
        <f>IF(E42="","",IF(AD42="הוחלט לא להנגיש",פרמטרים!$AF$7,IF(AD42="בוצע",פרמטרים!$AF$6,IF(T42=פרמטרים!$T$6,פרמטרים!$AF$7,IF(AB42=פרמטרים!$N$5,פרמטרים!$AF$3,IF(OR(AB42=פרמטרים!$N$4,T42=פרמטרים!$T$5),פרמטרים!$AF$4,פרמטרים!$AF$5))))))</f>
        <v>בינוני</v>
      </c>
      <c r="AI42" s="42"/>
      <c r="AJ42" s="119" t="str">
        <f t="shared" si="6"/>
        <v/>
      </c>
      <c r="AK42" s="42"/>
      <c r="AL42" s="136">
        <f t="shared" si="16"/>
        <v>18</v>
      </c>
      <c r="AM42" s="121"/>
      <c r="AN42" s="122">
        <f t="shared" si="12"/>
        <v>3600</v>
      </c>
      <c r="AO42" s="42"/>
      <c r="AP42" s="126" t="str">
        <f t="shared" si="13"/>
        <v>רבעונית</v>
      </c>
      <c r="AQ42" s="126" t="s">
        <v>196</v>
      </c>
      <c r="AR42" s="53"/>
      <c r="AS42" s="53">
        <v>44561</v>
      </c>
      <c r="AT42" s="53">
        <v>44368</v>
      </c>
      <c r="AU42" s="127"/>
      <c r="AV42" s="42" t="s">
        <v>740</v>
      </c>
      <c r="AW42" s="42"/>
      <c r="AX42" s="81" t="str">
        <f t="shared" si="17"/>
        <v>כן</v>
      </c>
      <c r="AY42" s="85" t="str">
        <f t="shared" si="14"/>
        <v/>
      </c>
      <c r="AZ42" s="85" t="str">
        <f t="shared" si="15"/>
        <v/>
      </c>
    </row>
    <row r="43" spans="1:52" ht="30" hidden="1" customHeight="1">
      <c r="A43" s="30" t="str">
        <f t="shared" si="10"/>
        <v>משרד התרבות והספורט</v>
      </c>
      <c r="B43" s="31" t="str">
        <f t="shared" si="11"/>
        <v>mcs</v>
      </c>
      <c r="C43" s="23">
        <v>59</v>
      </c>
      <c r="D43" s="23" t="str">
        <f>IF(E43="","",IF(סימול="","לא הוגדר שם משרד",CONCATENATE(סימול,".DB.",COUNTIF($B$5:B42,$B43)+1)))</f>
        <v>mcs.DB.38</v>
      </c>
      <c r="E43" s="41" t="s">
        <v>772</v>
      </c>
      <c r="F43" s="52" t="s">
        <v>771</v>
      </c>
      <c r="G43" s="43"/>
      <c r="H43" s="42" t="s">
        <v>724</v>
      </c>
      <c r="I43" s="43" t="s">
        <v>195</v>
      </c>
      <c r="J43" s="117" t="s">
        <v>674</v>
      </c>
      <c r="K43" s="43" t="s">
        <v>195</v>
      </c>
      <c r="L43" s="42" t="s">
        <v>778</v>
      </c>
      <c r="M43" s="43"/>
      <c r="N43" s="42"/>
      <c r="O43" s="43" t="s">
        <v>257</v>
      </c>
      <c r="P43" s="42"/>
      <c r="Q43" s="42" t="s">
        <v>664</v>
      </c>
      <c r="R43" s="42"/>
      <c r="S43" s="43" t="s">
        <v>196</v>
      </c>
      <c r="T43" s="43" t="s">
        <v>261</v>
      </c>
      <c r="U43" s="42"/>
      <c r="V43" s="43" t="s">
        <v>249</v>
      </c>
      <c r="W43" s="42"/>
      <c r="X43" s="53"/>
      <c r="Y43" s="137" t="s">
        <v>237</v>
      </c>
      <c r="Z43" s="42"/>
      <c r="AA43" s="43">
        <v>17</v>
      </c>
      <c r="AB43" s="43" t="s">
        <v>270</v>
      </c>
      <c r="AC43" s="42" t="s">
        <v>675</v>
      </c>
      <c r="AD43" s="43" t="str">
        <f>IF(E43="","",IF(T43=פרמטרים!$T$6,פרמטרים!$V$8,פרמטרים!$V$3))</f>
        <v>טרם החל</v>
      </c>
      <c r="AE43" s="42"/>
      <c r="AF43" s="119" t="str">
        <f>IF(E43="","",IF(AD43="הוחלט לא להנגיש",פרמטרים!$AF$7,IF(AD43="בוצע",פרמטרים!$AF$6,IF(OR('רשימת מאגרים'!O43=פרמטרים!$J$3,AND('רשימת מאגרים'!O43=פרמטרים!$J$4,'רשימת מאגרים'!M43&lt;&gt;"")),פרמטרים!$AF$3,IF(OR('רשימת מאגרים'!O43=פרמטרים!$J$4,AND('רשימת מאגרים'!O43=פרמטרים!$J$5,'רשימת מאגרים'!M43&lt;&gt;"")),פרמטרים!$AF$4,פרמטרים!$AF$5)))))</f>
        <v>נמוך</v>
      </c>
      <c r="AG43" s="42"/>
      <c r="AH43" s="119" t="str">
        <f>IF(E43="","",IF(AD43="הוחלט לא להנגיש",פרמטרים!$AF$7,IF(AD43="בוצע",פרמטרים!$AF$6,IF(T43=פרמטרים!$T$6,פרמטרים!$AF$7,IF(AB43=פרמטרים!$N$5,פרמטרים!$AF$3,IF(OR(AB43=פרמטרים!$N$4,T43=פרמטרים!$T$5),פרמטרים!$AF$4,פרמטרים!$AF$5))))))</f>
        <v>בינוני</v>
      </c>
      <c r="AI43" s="42"/>
      <c r="AJ43" s="119" t="str">
        <f t="shared" si="6"/>
        <v/>
      </c>
      <c r="AK43" s="42"/>
      <c r="AL43" s="136">
        <f t="shared" si="16"/>
        <v>18</v>
      </c>
      <c r="AM43" s="121"/>
      <c r="AN43" s="122">
        <f t="shared" si="12"/>
        <v>3600</v>
      </c>
      <c r="AO43" s="42"/>
      <c r="AP43" s="126" t="str">
        <f t="shared" si="13"/>
        <v>רבעונית</v>
      </c>
      <c r="AQ43" s="126"/>
      <c r="AR43" s="53"/>
      <c r="AS43" s="53">
        <v>43465</v>
      </c>
      <c r="AT43" s="53"/>
      <c r="AU43" s="127"/>
      <c r="AV43" s="42" t="s">
        <v>773</v>
      </c>
      <c r="AW43" s="42"/>
      <c r="AX43" s="81" t="str">
        <f t="shared" si="17"/>
        <v>כן</v>
      </c>
      <c r="AY43" s="85" t="str">
        <f t="shared" si="14"/>
        <v/>
      </c>
      <c r="AZ43" s="85" t="str">
        <f t="shared" si="15"/>
        <v/>
      </c>
    </row>
    <row r="44" spans="1:52" ht="25.5" hidden="1">
      <c r="A44" s="30" t="str">
        <f t="shared" si="10"/>
        <v>משרד התרבות והספורט</v>
      </c>
      <c r="B44" s="31" t="str">
        <f t="shared" si="11"/>
        <v>mcs</v>
      </c>
      <c r="C44" s="23">
        <v>63</v>
      </c>
      <c r="D44" s="23" t="str">
        <f>IF(E44="","",IF(סימול="","לא הוגדר שם משרד",CONCATENATE(סימול,".DB.",COUNTIF($B$5:B43,$B44)+1)))</f>
        <v>mcs.DB.39</v>
      </c>
      <c r="E44" s="41" t="s">
        <v>622</v>
      </c>
      <c r="F44" s="52" t="s">
        <v>676</v>
      </c>
      <c r="G44" s="53">
        <v>42590</v>
      </c>
      <c r="H44" s="42" t="s">
        <v>723</v>
      </c>
      <c r="I44" s="43" t="s">
        <v>195</v>
      </c>
      <c r="J44" s="116" t="s">
        <v>767</v>
      </c>
      <c r="K44" s="43" t="s">
        <v>196</v>
      </c>
      <c r="L44" s="42"/>
      <c r="M44" s="43"/>
      <c r="N44" s="42"/>
      <c r="O44" s="43" t="s">
        <v>257</v>
      </c>
      <c r="P44" s="42"/>
      <c r="Q44" s="42" t="s">
        <v>543</v>
      </c>
      <c r="R44" s="42"/>
      <c r="S44" s="43" t="s">
        <v>195</v>
      </c>
      <c r="T44" s="43" t="s">
        <v>262</v>
      </c>
      <c r="U44" s="42" t="s">
        <v>538</v>
      </c>
      <c r="V44" s="43" t="s">
        <v>249</v>
      </c>
      <c r="W44" s="42"/>
      <c r="X44" s="53"/>
      <c r="Y44" s="137" t="s">
        <v>237</v>
      </c>
      <c r="Z44" s="42"/>
      <c r="AA44" s="43">
        <v>35</v>
      </c>
      <c r="AB44" s="43"/>
      <c r="AC44" s="42"/>
      <c r="AD44" s="43" t="s">
        <v>703</v>
      </c>
      <c r="AE44" s="42" t="s">
        <v>746</v>
      </c>
      <c r="AF44" s="119" t="str">
        <f>IF(E44="","",IF(AD44="הוחלט לא להנגיש",פרמטרים!$AF$7,IF(AD44="בוצע",פרמטרים!$AF$6,IF(OR('רשימת מאגרים'!O44=פרמטרים!$J$3,AND('רשימת מאגרים'!O44=פרמטרים!$J$4,'רשימת מאגרים'!M44&lt;&gt;"")),פרמטרים!$AF$3,IF(OR('רשימת מאגרים'!O44=פרמטרים!$J$4,AND('רשימת מאגרים'!O44=פרמטרים!$J$5,'רשימת מאגרים'!M44&lt;&gt;"")),פרמטרים!$AF$4,פרמטרים!$AF$5)))))</f>
        <v>לא יונגש</v>
      </c>
      <c r="AG44" s="42"/>
      <c r="AH44" s="119" t="str">
        <f>IF(E44="","",IF(AD44="הוחלט לא להנגיש",פרמטרים!$AF$7,IF(AD44="בוצע",פרמטרים!$AF$6,IF(T44=פרמטרים!$T$6,פרמטרים!$AF$7,IF(AB44=פרמטרים!$N$5,פרמטרים!$AF$3,IF(OR(AB44=פרמטרים!$N$4,T44=פרמטרים!$T$5),פרמטרים!$AF$4,פרמטרים!$AF$5))))))</f>
        <v>לא יונגש</v>
      </c>
      <c r="AI44" s="42"/>
      <c r="AJ44" s="119" t="str">
        <f t="shared" si="6"/>
        <v>כן</v>
      </c>
      <c r="AK44" s="42"/>
      <c r="AL44" s="136">
        <f t="shared" si="16"/>
        <v>18</v>
      </c>
      <c r="AM44" s="121"/>
      <c r="AN44" s="122">
        <f t="shared" si="12"/>
        <v>3600</v>
      </c>
      <c r="AO44" s="42"/>
      <c r="AP44" s="126" t="str">
        <f t="shared" si="13"/>
        <v>רבעונית</v>
      </c>
      <c r="AQ44" s="126"/>
      <c r="AR44" s="53"/>
      <c r="AS44" s="53"/>
      <c r="AT44" s="53"/>
      <c r="AU44" s="127"/>
      <c r="AV44" s="134" t="s">
        <v>736</v>
      </c>
      <c r="AW44" s="42"/>
      <c r="AX44" s="81" t="str">
        <f t="shared" si="17"/>
        <v>כן</v>
      </c>
      <c r="AY44" s="85" t="str">
        <f t="shared" si="14"/>
        <v/>
      </c>
      <c r="AZ44" s="85" t="str">
        <f t="shared" si="15"/>
        <v/>
      </c>
    </row>
    <row r="45" spans="1:52" ht="38.25" hidden="1">
      <c r="A45" s="30" t="str">
        <f t="shared" si="10"/>
        <v>משרד התרבות והספורט</v>
      </c>
      <c r="B45" s="31" t="str">
        <f t="shared" si="11"/>
        <v>mcs</v>
      </c>
      <c r="C45" s="23">
        <v>64</v>
      </c>
      <c r="D45" s="23" t="str">
        <f>IF(E45="","",IF(סימול="","לא הוגדר שם משרד",CONCATENATE(סימול,".DB.",COUNTIF($B$5:B44,$B45)+1)))</f>
        <v>mcs.DB.40</v>
      </c>
      <c r="E45" s="41" t="s">
        <v>623</v>
      </c>
      <c r="F45" s="52" t="s">
        <v>677</v>
      </c>
      <c r="G45" s="43"/>
      <c r="H45" s="42" t="s">
        <v>723</v>
      </c>
      <c r="I45" s="43" t="s">
        <v>195</v>
      </c>
      <c r="J45" s="116" t="s">
        <v>767</v>
      </c>
      <c r="K45" s="43" t="s">
        <v>196</v>
      </c>
      <c r="L45" s="42"/>
      <c r="M45" s="43"/>
      <c r="N45" s="42"/>
      <c r="O45" s="43" t="s">
        <v>257</v>
      </c>
      <c r="P45" s="42"/>
      <c r="Q45" s="42" t="s">
        <v>543</v>
      </c>
      <c r="R45" s="42"/>
      <c r="S45" s="43" t="s">
        <v>196</v>
      </c>
      <c r="T45" s="43" t="s">
        <v>261</v>
      </c>
      <c r="U45" s="42"/>
      <c r="V45" s="43" t="s">
        <v>249</v>
      </c>
      <c r="W45" s="42"/>
      <c r="X45" s="53"/>
      <c r="Y45" s="137" t="s">
        <v>237</v>
      </c>
      <c r="Z45" s="42"/>
      <c r="AA45" s="43">
        <v>10</v>
      </c>
      <c r="AB45" s="43" t="s">
        <v>270</v>
      </c>
      <c r="AC45" s="42" t="s">
        <v>678</v>
      </c>
      <c r="AD45" s="43" t="str">
        <f>IF(E45="","",IF(T45=פרמטרים!$T$6,פרמטרים!$V$8,פרמטרים!$V$3))</f>
        <v>טרם החל</v>
      </c>
      <c r="AE45" s="42"/>
      <c r="AF45" s="119" t="str">
        <f>IF(E45="","",IF(AD45="הוחלט לא להנגיש",פרמטרים!$AF$7,IF(AD45="בוצע",פרמטרים!$AF$6,IF(OR('רשימת מאגרים'!O45=פרמטרים!$J$3,AND('רשימת מאגרים'!O45=פרמטרים!$J$4,'רשימת מאגרים'!M45&lt;&gt;"")),פרמטרים!$AF$3,IF(OR('רשימת מאגרים'!O45=פרמטרים!$J$4,AND('רשימת מאגרים'!O45=פרמטרים!$J$5,'רשימת מאגרים'!M45&lt;&gt;"")),פרמטרים!$AF$4,פרמטרים!$AF$5)))))</f>
        <v>נמוך</v>
      </c>
      <c r="AG45" s="42"/>
      <c r="AH45" s="119" t="str">
        <f>IF(E45="","",IF(AD45="הוחלט לא להנגיש",פרמטרים!$AF$7,IF(AD45="בוצע",פרמטרים!$AF$6,IF(T45=פרמטרים!$T$6,פרמטרים!$AF$7,IF(AB45=פרמטרים!$N$5,פרמטרים!$AF$3,IF(OR(AB45=פרמטרים!$N$4,T45=פרמטרים!$T$5),פרמטרים!$AF$4,פרמטרים!$AF$5))))))</f>
        <v>בינוני</v>
      </c>
      <c r="AI45" s="42"/>
      <c r="AJ45" s="119" t="str">
        <f t="shared" si="6"/>
        <v/>
      </c>
      <c r="AK45" s="42"/>
      <c r="AL45" s="136">
        <f t="shared" si="16"/>
        <v>18</v>
      </c>
      <c r="AM45" s="121"/>
      <c r="AN45" s="122">
        <f t="shared" si="12"/>
        <v>3600</v>
      </c>
      <c r="AO45" s="42"/>
      <c r="AP45" s="126" t="str">
        <f t="shared" si="13"/>
        <v>רבעונית</v>
      </c>
      <c r="AQ45" s="126"/>
      <c r="AR45" s="53"/>
      <c r="AS45" s="53">
        <v>44196</v>
      </c>
      <c r="AT45" s="53"/>
      <c r="AU45" s="127" t="s">
        <v>832</v>
      </c>
      <c r="AV45" s="134" t="s">
        <v>736</v>
      </c>
      <c r="AW45" s="42"/>
      <c r="AX45" s="81" t="str">
        <f t="shared" si="17"/>
        <v>כן</v>
      </c>
      <c r="AY45" s="85" t="str">
        <f t="shared" si="14"/>
        <v/>
      </c>
      <c r="AZ45" s="85" t="str">
        <f t="shared" si="15"/>
        <v/>
      </c>
    </row>
    <row r="46" spans="1:52" ht="185.25" hidden="1">
      <c r="A46" s="30" t="str">
        <f t="shared" ref="A46:A59" si="18">IF(המשרד="","",המשרד)</f>
        <v>משרד התרבות והספורט</v>
      </c>
      <c r="B46" s="31" t="str">
        <f t="shared" ref="B46:B59" si="19">IF(סימול="","",סימול)</f>
        <v>mcs</v>
      </c>
      <c r="C46" s="23">
        <v>66</v>
      </c>
      <c r="D46" s="23" t="str">
        <f>IF(E46="","",IF(סימול="","לא הוגדר שם משרד",CONCATENATE(סימול,".DB.",COUNTIF($B$5:B45,$B46)+1)))</f>
        <v>mcs.DB.41</v>
      </c>
      <c r="E46" s="160" t="s">
        <v>680</v>
      </c>
      <c r="F46" s="52" t="s">
        <v>679</v>
      </c>
      <c r="G46" s="43"/>
      <c r="H46" s="42" t="s">
        <v>728</v>
      </c>
      <c r="I46" s="43" t="s">
        <v>195</v>
      </c>
      <c r="J46" s="146" t="s">
        <v>781</v>
      </c>
      <c r="K46" s="43" t="s">
        <v>195</v>
      </c>
      <c r="L46" s="42" t="s">
        <v>817</v>
      </c>
      <c r="M46" s="43"/>
      <c r="N46" s="42"/>
      <c r="O46" s="43" t="s">
        <v>257</v>
      </c>
      <c r="P46" s="42"/>
      <c r="Q46" s="42" t="s">
        <v>664</v>
      </c>
      <c r="R46" s="42"/>
      <c r="S46" s="43" t="s">
        <v>196</v>
      </c>
      <c r="T46" s="43" t="s">
        <v>261</v>
      </c>
      <c r="U46" s="42"/>
      <c r="V46" s="43" t="s">
        <v>249</v>
      </c>
      <c r="W46" s="42"/>
      <c r="X46" s="53"/>
      <c r="Y46" s="137" t="s">
        <v>237</v>
      </c>
      <c r="Z46" s="42"/>
      <c r="AA46" s="43">
        <v>30</v>
      </c>
      <c r="AB46" s="43" t="s">
        <v>269</v>
      </c>
      <c r="AC46" s="42"/>
      <c r="AD46" s="43" t="s">
        <v>287</v>
      </c>
      <c r="AE46" s="42"/>
      <c r="AF46" s="119" t="str">
        <f>IF(E46="","",IF(AD46="הוחלט לא להנגיש",פרמטרים!$AF$7,IF(AD46="בוצע",פרמטרים!$AF$6,IF(OR('רשימת מאגרים'!O46=פרמטרים!$J$3,AND('רשימת מאגרים'!O46=פרמטרים!$J$4,'רשימת מאגרים'!M46&lt;&gt;"")),פרמטרים!$AF$3,IF(OR('רשימת מאגרים'!O46=פרמטרים!$J$4,AND('רשימת מאגרים'!O46=פרמטרים!$J$5,'רשימת מאגרים'!M46&lt;&gt;"")),פרמטרים!$AF$4,פרמטרים!$AF$5)))))</f>
        <v>הונגש</v>
      </c>
      <c r="AG46" s="42"/>
      <c r="AH46" s="119" t="str">
        <f>IF(E46="","",IF(AD46="הוחלט לא להנגיש",פרמטרים!$AF$7,IF(AD46="בוצע",פרמטרים!$AF$6,IF(T46=פרמטרים!$T$6,פרמטרים!$AF$7,IF(AB46=פרמטרים!$N$5,פרמטרים!$AF$3,IF(OR(AB46=פרמטרים!$N$4,T46=פרמטרים!$T$5),פרמטרים!$AF$4,פרמטרים!$AF$5))))))</f>
        <v>הונגש</v>
      </c>
      <c r="AI46" s="42"/>
      <c r="AJ46" s="119" t="str">
        <f t="shared" si="6"/>
        <v/>
      </c>
      <c r="AK46" s="42"/>
      <c r="AL46" s="136">
        <f t="shared" si="16"/>
        <v>18</v>
      </c>
      <c r="AM46" s="121"/>
      <c r="AN46" s="122">
        <f t="shared" si="12"/>
        <v>3600</v>
      </c>
      <c r="AO46" s="42"/>
      <c r="AP46" s="126" t="str">
        <f t="shared" si="13"/>
        <v>רבעונית</v>
      </c>
      <c r="AQ46" s="126"/>
      <c r="AR46" s="53"/>
      <c r="AS46" s="53">
        <v>43830</v>
      </c>
      <c r="AT46" s="53">
        <v>43779</v>
      </c>
      <c r="AU46" s="127"/>
      <c r="AV46" s="42" t="s">
        <v>800</v>
      </c>
      <c r="AW46" s="42"/>
      <c r="AX46" s="81" t="str">
        <f t="shared" si="17"/>
        <v>כן</v>
      </c>
      <c r="AY46" s="85" t="str">
        <f t="shared" si="14"/>
        <v/>
      </c>
      <c r="AZ46" s="85" t="str">
        <f t="shared" si="15"/>
        <v/>
      </c>
    </row>
    <row r="47" spans="1:52" ht="142.5" hidden="1">
      <c r="A47" s="30" t="str">
        <f t="shared" si="18"/>
        <v>משרד התרבות והספורט</v>
      </c>
      <c r="B47" s="31" t="str">
        <f t="shared" si="19"/>
        <v>mcs</v>
      </c>
      <c r="C47" s="23">
        <v>73</v>
      </c>
      <c r="D47" s="23" t="str">
        <f>IF(E47="","",IF(סימול="","לא הוגדר שם משרד",CONCATENATE(סימול,".DB.",COUNTIF($B$5:B46,$B47)+1)))</f>
        <v>mcs.DB.42</v>
      </c>
      <c r="E47" s="160" t="s">
        <v>682</v>
      </c>
      <c r="F47" s="52" t="s">
        <v>681</v>
      </c>
      <c r="G47" s="43"/>
      <c r="H47" s="42" t="s">
        <v>729</v>
      </c>
      <c r="I47" s="43" t="s">
        <v>195</v>
      </c>
      <c r="J47" s="146" t="s">
        <v>782</v>
      </c>
      <c r="K47" s="43" t="s">
        <v>195</v>
      </c>
      <c r="L47" t="s">
        <v>818</v>
      </c>
      <c r="M47" s="43"/>
      <c r="N47" s="42"/>
      <c r="O47" s="43" t="s">
        <v>257</v>
      </c>
      <c r="P47" s="42"/>
      <c r="Q47" s="42" t="s">
        <v>664</v>
      </c>
      <c r="R47" s="42"/>
      <c r="S47" s="43" t="s">
        <v>196</v>
      </c>
      <c r="T47" s="43" t="s">
        <v>261</v>
      </c>
      <c r="U47" s="42"/>
      <c r="V47" s="43" t="s">
        <v>249</v>
      </c>
      <c r="W47" s="42"/>
      <c r="X47" s="53"/>
      <c r="Y47" s="137" t="s">
        <v>237</v>
      </c>
      <c r="Z47" s="42"/>
      <c r="AA47" s="43">
        <v>215</v>
      </c>
      <c r="AB47" s="43" t="s">
        <v>269</v>
      </c>
      <c r="AC47" s="42"/>
      <c r="AD47" s="43" t="s">
        <v>287</v>
      </c>
      <c r="AE47" s="42"/>
      <c r="AF47" s="119" t="str">
        <f>IF(E47="","",IF(AD47="הוחלט לא להנגיש",פרמטרים!$AF$7,IF(AD47="בוצע",פרמטרים!$AF$6,IF(OR('רשימת מאגרים'!O47=פרמטרים!$J$3,AND('רשימת מאגרים'!O47=פרמטרים!$J$4,'רשימת מאגרים'!M47&lt;&gt;"")),פרמטרים!$AF$3,IF(OR('רשימת מאגרים'!O47=פרמטרים!$J$4,AND('רשימת מאגרים'!O47=פרמטרים!$J$5,'רשימת מאגרים'!M47&lt;&gt;"")),פרמטרים!$AF$4,פרמטרים!$AF$5)))))</f>
        <v>הונגש</v>
      </c>
      <c r="AG47" s="42"/>
      <c r="AH47" s="119" t="str">
        <f>IF(E47="","",IF(AD47="הוחלט לא להנגיש",פרמטרים!$AF$7,IF(AD47="בוצע",פרמטרים!$AF$6,IF(T47=פרמטרים!$T$6,פרמטרים!$AF$7,IF(AB47=פרמטרים!$N$5,פרמטרים!$AF$3,IF(OR(AB47=פרמטרים!$N$4,T47=פרמטרים!$T$5),פרמטרים!$AF$4,פרמטרים!$AF$5))))))</f>
        <v>הונגש</v>
      </c>
      <c r="AI47" s="42"/>
      <c r="AJ47" s="119" t="str">
        <f t="shared" si="6"/>
        <v/>
      </c>
      <c r="AK47" s="42"/>
      <c r="AL47" s="136">
        <f>18+9</f>
        <v>27</v>
      </c>
      <c r="AM47" s="121"/>
      <c r="AN47" s="122">
        <f t="shared" si="12"/>
        <v>5400</v>
      </c>
      <c r="AO47" s="42"/>
      <c r="AP47" s="126" t="str">
        <f t="shared" si="13"/>
        <v>רבעונית</v>
      </c>
      <c r="AQ47" s="126"/>
      <c r="AR47" s="53"/>
      <c r="AS47" s="53">
        <v>43830</v>
      </c>
      <c r="AT47" s="53">
        <v>43779</v>
      </c>
      <c r="AU47" s="127"/>
      <c r="AV47" s="42" t="s">
        <v>803</v>
      </c>
      <c r="AW47" s="42"/>
      <c r="AX47" s="81" t="str">
        <f t="shared" si="17"/>
        <v>כן</v>
      </c>
      <c r="AY47" s="85" t="str">
        <f t="shared" si="14"/>
        <v/>
      </c>
      <c r="AZ47" s="85" t="str">
        <f t="shared" si="15"/>
        <v/>
      </c>
    </row>
    <row r="48" spans="1:52" ht="171" hidden="1">
      <c r="A48" s="30" t="str">
        <f t="shared" si="18"/>
        <v>משרד התרבות והספורט</v>
      </c>
      <c r="B48" s="31" t="str">
        <f t="shared" si="19"/>
        <v>mcs</v>
      </c>
      <c r="C48" s="23">
        <v>83</v>
      </c>
      <c r="D48" s="23" t="str">
        <f>IF(E48="","",IF(סימול="","לא הוגדר שם משרד",CONCATENATE(סימול,".DB.",COUNTIF($B$5:B47,$B48)+1)))</f>
        <v>mcs.DB.43</v>
      </c>
      <c r="E48" s="160" t="s">
        <v>624</v>
      </c>
      <c r="F48" s="41" t="s">
        <v>624</v>
      </c>
      <c r="G48" s="43"/>
      <c r="H48" s="42" t="s">
        <v>732</v>
      </c>
      <c r="I48" s="43" t="s">
        <v>195</v>
      </c>
      <c r="J48" s="146" t="s">
        <v>783</v>
      </c>
      <c r="K48" s="43" t="s">
        <v>195</v>
      </c>
      <c r="L48" t="s">
        <v>819</v>
      </c>
      <c r="M48" s="43"/>
      <c r="N48" s="42"/>
      <c r="O48" s="43" t="s">
        <v>257</v>
      </c>
      <c r="P48" s="42"/>
      <c r="Q48" s="42" t="s">
        <v>664</v>
      </c>
      <c r="R48" s="42"/>
      <c r="S48" s="43" t="s">
        <v>195</v>
      </c>
      <c r="T48" s="43" t="s">
        <v>261</v>
      </c>
      <c r="U48" s="42"/>
      <c r="V48" s="43" t="s">
        <v>249</v>
      </c>
      <c r="W48" s="42"/>
      <c r="X48" s="53"/>
      <c r="Y48" s="137" t="s">
        <v>237</v>
      </c>
      <c r="Z48" s="42"/>
      <c r="AA48" s="43">
        <v>10</v>
      </c>
      <c r="AB48" s="43" t="s">
        <v>269</v>
      </c>
      <c r="AC48" s="42"/>
      <c r="AD48" s="43" t="s">
        <v>287</v>
      </c>
      <c r="AE48" s="42"/>
      <c r="AF48" s="119" t="str">
        <f>IF(E48="","",IF(AD48="הוחלט לא להנגיש",פרמטרים!$AF$7,IF(AD48="בוצע",פרמטרים!$AF$6,IF(OR('רשימת מאגרים'!O48=פרמטרים!$J$3,AND('רשימת מאגרים'!O48=פרמטרים!$J$4,'רשימת מאגרים'!M48&lt;&gt;"")),פרמטרים!$AF$3,IF(OR('רשימת מאגרים'!O48=פרמטרים!$J$4,AND('רשימת מאגרים'!O48=פרמטרים!$J$5,'רשימת מאגרים'!M48&lt;&gt;"")),פרמטרים!$AF$4,פרמטרים!$AF$5)))))</f>
        <v>הונגש</v>
      </c>
      <c r="AG48" s="42"/>
      <c r="AH48" s="119" t="str">
        <f>IF(E48="","",IF(AD48="הוחלט לא להנגיש",פרמטרים!$AF$7,IF(AD48="בוצע",פרמטרים!$AF$6,IF(T48=פרמטרים!$T$6,פרמטרים!$AF$7,IF(AB48=פרמטרים!$N$5,פרמטרים!$AF$3,IF(OR(AB48=פרמטרים!$N$4,T48=פרמטרים!$T$5),פרמטרים!$AF$4,פרמטרים!$AF$5))))))</f>
        <v>הונגש</v>
      </c>
      <c r="AI48" s="42"/>
      <c r="AJ48" s="119" t="str">
        <f t="shared" si="6"/>
        <v>כן</v>
      </c>
      <c r="AK48" s="42"/>
      <c r="AL48" s="136">
        <f>14 + 4</f>
        <v>18</v>
      </c>
      <c r="AM48" s="121"/>
      <c r="AN48" s="122">
        <f t="shared" si="12"/>
        <v>3600</v>
      </c>
      <c r="AO48" s="42"/>
      <c r="AP48" s="126" t="str">
        <f t="shared" si="13"/>
        <v>רבעונית</v>
      </c>
      <c r="AQ48" s="126"/>
      <c r="AR48" s="53"/>
      <c r="AS48" s="53">
        <v>43830</v>
      </c>
      <c r="AT48" s="53">
        <v>43779</v>
      </c>
      <c r="AU48" s="127"/>
      <c r="AV48" s="42" t="s">
        <v>797</v>
      </c>
      <c r="AW48" s="42"/>
      <c r="AX48" s="81" t="str">
        <f t="shared" si="17"/>
        <v>כן</v>
      </c>
      <c r="AY48" s="85" t="str">
        <f t="shared" si="14"/>
        <v/>
      </c>
      <c r="AZ48" s="85" t="str">
        <f t="shared" si="15"/>
        <v/>
      </c>
    </row>
    <row r="49" spans="1:52" ht="38.25" hidden="1">
      <c r="A49" s="30" t="str">
        <f t="shared" si="18"/>
        <v>משרד התרבות והספורט</v>
      </c>
      <c r="B49" s="31" t="str">
        <f t="shared" si="19"/>
        <v>mcs</v>
      </c>
      <c r="C49" s="23">
        <v>85</v>
      </c>
      <c r="D49" s="23" t="str">
        <f>IF(E49="","",IF(סימול="","לא הוגדר שם משרד",CONCATENATE(סימול,".DB.",COUNTIF($B$5:B48,$B49)+1)))</f>
        <v>mcs.DB.44</v>
      </c>
      <c r="E49" s="160" t="s">
        <v>683</v>
      </c>
      <c r="F49" s="41" t="s">
        <v>683</v>
      </c>
      <c r="G49" s="43"/>
      <c r="H49" s="42" t="s">
        <v>732</v>
      </c>
      <c r="I49" s="43" t="s">
        <v>195</v>
      </c>
      <c r="J49" s="116" t="s">
        <v>625</v>
      </c>
      <c r="K49" s="43" t="s">
        <v>195</v>
      </c>
      <c r="L49" s="42" t="s">
        <v>831</v>
      </c>
      <c r="M49" s="43"/>
      <c r="N49" s="42"/>
      <c r="O49" s="43" t="s">
        <v>257</v>
      </c>
      <c r="P49" s="42"/>
      <c r="Q49" s="42" t="s">
        <v>664</v>
      </c>
      <c r="R49" s="42"/>
      <c r="S49" s="43" t="s">
        <v>196</v>
      </c>
      <c r="T49" s="43" t="s">
        <v>261</v>
      </c>
      <c r="U49" s="42"/>
      <c r="V49" s="43" t="s">
        <v>249</v>
      </c>
      <c r="W49" s="42"/>
      <c r="X49" s="53"/>
      <c r="Y49" s="137" t="s">
        <v>237</v>
      </c>
      <c r="Z49" s="42"/>
      <c r="AA49" s="43">
        <v>731</v>
      </c>
      <c r="AB49" s="43" t="s">
        <v>271</v>
      </c>
      <c r="AC49" s="42" t="s">
        <v>820</v>
      </c>
      <c r="AD49" s="43" t="s">
        <v>287</v>
      </c>
      <c r="AE49" s="42"/>
      <c r="AF49" s="119" t="str">
        <f>IF(E49="","",IF(AD49="הוחלט לא להנגיש",פרמטרים!$AF$7,IF(AD49="בוצע",פרמטרים!$AF$6,IF(OR('רשימת מאגרים'!O49=פרמטרים!$J$3,AND('רשימת מאגרים'!O49=פרמטרים!$J$4,'רשימת מאגרים'!M49&lt;&gt;"")),פרמטרים!$AF$3,IF(OR('רשימת מאגרים'!O49=פרמטרים!$J$4,AND('רשימת מאגרים'!O49=פרמטרים!$J$5,'רשימת מאגרים'!M49&lt;&gt;"")),פרמטרים!$AF$4,פרמטרים!$AF$5)))))</f>
        <v>הונגש</v>
      </c>
      <c r="AG49" s="42"/>
      <c r="AH49" s="119" t="str">
        <f>IF(E49="","",IF(AD49="הוחלט לא להנגיש",פרמטרים!$AF$7,IF(AD49="בוצע",פרמטרים!$AF$6,IF(T49=פרמטרים!$T$6,פרמטרים!$AF$7,IF(AB49=פרמטרים!$N$5,פרמטרים!$AF$3,IF(OR(AB49=פרמטרים!$N$4,T49=פרמטרים!$T$5),פרמטרים!$AF$4,פרמטרים!$AF$5))))))</f>
        <v>הונגש</v>
      </c>
      <c r="AI49" s="42"/>
      <c r="AJ49" s="119" t="str">
        <f t="shared" si="6"/>
        <v/>
      </c>
      <c r="AK49" s="42"/>
      <c r="AL49" s="136">
        <f>18+9</f>
        <v>27</v>
      </c>
      <c r="AM49" s="121"/>
      <c r="AN49" s="122">
        <f t="shared" si="12"/>
        <v>5400</v>
      </c>
      <c r="AO49" s="42"/>
      <c r="AP49" s="126" t="str">
        <f t="shared" si="13"/>
        <v>רבעונית</v>
      </c>
      <c r="AQ49" s="126"/>
      <c r="AR49" s="53"/>
      <c r="AS49" s="53">
        <v>43830</v>
      </c>
      <c r="AT49" s="53">
        <v>43825</v>
      </c>
      <c r="AU49" s="127"/>
      <c r="AV49" s="42" t="s">
        <v>798</v>
      </c>
      <c r="AW49" s="42"/>
      <c r="AX49" s="81" t="str">
        <f t="shared" si="17"/>
        <v>כן</v>
      </c>
      <c r="AY49" s="85" t="str">
        <f t="shared" si="14"/>
        <v/>
      </c>
      <c r="AZ49" s="85" t="str">
        <f t="shared" si="15"/>
        <v/>
      </c>
    </row>
    <row r="50" spans="1:52" ht="25.5" hidden="1">
      <c r="A50" s="30" t="str">
        <f t="shared" si="18"/>
        <v>משרד התרבות והספורט</v>
      </c>
      <c r="B50" s="31" t="str">
        <f t="shared" si="19"/>
        <v>mcs</v>
      </c>
      <c r="C50" s="23">
        <v>86</v>
      </c>
      <c r="D50" s="23" t="str">
        <f>IF(E50="","",IF(סימול="","לא הוגדר שם משרד",CONCATENATE(סימול,".DB.",COUNTIF($B$5:B49,$B50)+1)))</f>
        <v>mcs.DB.45</v>
      </c>
      <c r="E50" s="158" t="s">
        <v>626</v>
      </c>
      <c r="F50" s="41" t="s">
        <v>626</v>
      </c>
      <c r="G50" s="43"/>
      <c r="H50" s="42" t="s">
        <v>530</v>
      </c>
      <c r="I50" s="43" t="s">
        <v>195</v>
      </c>
      <c r="J50" s="116" t="s">
        <v>627</v>
      </c>
      <c r="K50" s="43" t="s">
        <v>196</v>
      </c>
      <c r="L50" s="42"/>
      <c r="M50" s="43"/>
      <c r="N50" s="42"/>
      <c r="O50" s="43" t="s">
        <v>257</v>
      </c>
      <c r="P50" s="42"/>
      <c r="Q50" s="42" t="s">
        <v>664</v>
      </c>
      <c r="R50" s="42"/>
      <c r="S50" s="43" t="s">
        <v>195</v>
      </c>
      <c r="T50" s="43" t="s">
        <v>261</v>
      </c>
      <c r="U50" s="42"/>
      <c r="V50" s="43" t="s">
        <v>249</v>
      </c>
      <c r="W50" s="42"/>
      <c r="X50" s="53"/>
      <c r="Y50" s="137" t="s">
        <v>237</v>
      </c>
      <c r="Z50" s="42"/>
      <c r="AA50" s="43">
        <v>15</v>
      </c>
      <c r="AB50" s="43" t="s">
        <v>269</v>
      </c>
      <c r="AC50" s="42"/>
      <c r="AD50" s="43" t="s">
        <v>703</v>
      </c>
      <c r="AE50" s="42" t="s">
        <v>828</v>
      </c>
      <c r="AF50" s="119" t="str">
        <f>IF(E50="","",IF(AD50="הוחלט לא להנגיש",פרמטרים!$AF$7,IF(AD50="בוצע",פרמטרים!$AF$6,IF(OR('רשימת מאגרים'!O50=פרמטרים!$J$3,AND('רשימת מאגרים'!O50=פרמטרים!$J$4,'רשימת מאגרים'!M50&lt;&gt;"")),פרמטרים!$AF$3,IF(OR('רשימת מאגרים'!O50=פרמטרים!$J$4,AND('רשימת מאגרים'!O50=פרמטרים!$J$5,'רשימת מאגרים'!M50&lt;&gt;"")),פרמטרים!$AF$4,פרמטרים!$AF$5)))))</f>
        <v>לא יונגש</v>
      </c>
      <c r="AG50" s="42"/>
      <c r="AH50" s="119" t="str">
        <f>IF(E50="","",IF(AD50="הוחלט לא להנגיש",פרמטרים!$AF$7,IF(AD50="בוצע",פרמטרים!$AF$6,IF(T50=פרמטרים!$T$6,פרמטרים!$AF$7,IF(AB50=פרמטרים!$N$5,פרמטרים!$AF$3,IF(OR(AB50=פרמטרים!$N$4,T50=פרמטרים!$T$5),פרמטרים!$AF$4,פרמטרים!$AF$5))))))</f>
        <v>לא יונגש</v>
      </c>
      <c r="AI50" s="42"/>
      <c r="AJ50" s="119" t="str">
        <f t="shared" si="6"/>
        <v>כן</v>
      </c>
      <c r="AK50" s="42"/>
      <c r="AL50" s="136">
        <f t="shared" ref="AL50:AL60" si="20">14 + 4</f>
        <v>18</v>
      </c>
      <c r="AM50" s="121"/>
      <c r="AN50" s="122">
        <f t="shared" si="12"/>
        <v>3600</v>
      </c>
      <c r="AO50" s="42"/>
      <c r="AP50" s="126" t="str">
        <f t="shared" si="13"/>
        <v>רבעונית</v>
      </c>
      <c r="AQ50" s="126"/>
      <c r="AR50" s="53"/>
      <c r="AS50" s="53">
        <v>43830</v>
      </c>
      <c r="AT50" s="53"/>
      <c r="AU50" s="127"/>
      <c r="AV50" s="42" t="s">
        <v>805</v>
      </c>
      <c r="AW50" s="42"/>
      <c r="AX50" s="81" t="str">
        <f t="shared" si="17"/>
        <v>כן</v>
      </c>
      <c r="AY50" s="85" t="str">
        <f t="shared" si="14"/>
        <v/>
      </c>
      <c r="AZ50" s="85" t="str">
        <f t="shared" si="15"/>
        <v/>
      </c>
    </row>
    <row r="51" spans="1:52" ht="25.5" hidden="1">
      <c r="A51" s="30" t="str">
        <f t="shared" si="18"/>
        <v>משרד התרבות והספורט</v>
      </c>
      <c r="B51" s="31" t="str">
        <f t="shared" si="19"/>
        <v>mcs</v>
      </c>
      <c r="C51" s="23">
        <v>87</v>
      </c>
      <c r="D51" s="23" t="str">
        <f>IF(E51="","",IF(סימול="","לא הוגדר שם משרד",CONCATENATE(סימול,".DB.",COUNTIF($B$5:B50,$B51)+1)))</f>
        <v>mcs.DB.46</v>
      </c>
      <c r="E51" s="158" t="s">
        <v>628</v>
      </c>
      <c r="F51" s="41" t="s">
        <v>628</v>
      </c>
      <c r="G51" s="43"/>
      <c r="H51" s="42" t="s">
        <v>530</v>
      </c>
      <c r="I51" s="43" t="s">
        <v>195</v>
      </c>
      <c r="J51" s="116" t="s">
        <v>629</v>
      </c>
      <c r="K51" s="43" t="s">
        <v>196</v>
      </c>
      <c r="L51" s="42"/>
      <c r="M51" s="43"/>
      <c r="N51" s="42"/>
      <c r="O51" s="43" t="s">
        <v>257</v>
      </c>
      <c r="P51" s="42"/>
      <c r="Q51" s="42" t="s">
        <v>664</v>
      </c>
      <c r="R51" s="42"/>
      <c r="S51" s="43" t="s">
        <v>195</v>
      </c>
      <c r="T51" s="43" t="s">
        <v>261</v>
      </c>
      <c r="U51" s="42"/>
      <c r="V51" s="43" t="s">
        <v>249</v>
      </c>
      <c r="W51" s="42"/>
      <c r="X51" s="53"/>
      <c r="Y51" s="137" t="s">
        <v>237</v>
      </c>
      <c r="Z51" s="42"/>
      <c r="AA51" s="43">
        <v>15</v>
      </c>
      <c r="AB51" s="43" t="s">
        <v>269</v>
      </c>
      <c r="AC51" s="42"/>
      <c r="AD51" s="43" t="s">
        <v>703</v>
      </c>
      <c r="AE51" s="42" t="s">
        <v>828</v>
      </c>
      <c r="AF51" s="119" t="str">
        <f>IF(E51="","",IF(AD51="הוחלט לא להנגיש",פרמטרים!$AF$7,IF(AD51="בוצע",פרמטרים!$AF$6,IF(OR('רשימת מאגרים'!O51=פרמטרים!$J$3,AND('רשימת מאגרים'!O51=פרמטרים!$J$4,'רשימת מאגרים'!M51&lt;&gt;"")),פרמטרים!$AF$3,IF(OR('רשימת מאגרים'!O51=פרמטרים!$J$4,AND('רשימת מאגרים'!O51=פרמטרים!$J$5,'רשימת מאגרים'!M51&lt;&gt;"")),פרמטרים!$AF$4,פרמטרים!$AF$5)))))</f>
        <v>לא יונגש</v>
      </c>
      <c r="AG51" s="42"/>
      <c r="AH51" s="119" t="str">
        <f>IF(E51="","",IF(AD51="הוחלט לא להנגיש",פרמטרים!$AF$7,IF(AD51="בוצע",פרמטרים!$AF$6,IF(T51=פרמטרים!$T$6,פרמטרים!$AF$7,IF(AB51=פרמטרים!$N$5,פרמטרים!$AF$3,IF(OR(AB51=פרמטרים!$N$4,T51=פרמטרים!$T$5),פרמטרים!$AF$4,פרמטרים!$AF$5))))))</f>
        <v>לא יונגש</v>
      </c>
      <c r="AI51" s="42"/>
      <c r="AJ51" s="119" t="str">
        <f t="shared" si="6"/>
        <v>כן</v>
      </c>
      <c r="AK51" s="42"/>
      <c r="AL51" s="136">
        <f t="shared" si="20"/>
        <v>18</v>
      </c>
      <c r="AM51" s="121"/>
      <c r="AN51" s="122">
        <f t="shared" si="12"/>
        <v>3600</v>
      </c>
      <c r="AO51" s="42"/>
      <c r="AP51" s="126" t="str">
        <f t="shared" si="13"/>
        <v>רבעונית</v>
      </c>
      <c r="AQ51" s="126"/>
      <c r="AR51" s="53"/>
      <c r="AS51" s="53">
        <v>43830</v>
      </c>
      <c r="AT51" s="53"/>
      <c r="AU51" s="127"/>
      <c r="AV51" s="42" t="s">
        <v>805</v>
      </c>
      <c r="AW51" s="42"/>
      <c r="AX51" s="81" t="str">
        <f t="shared" si="17"/>
        <v>כן</v>
      </c>
      <c r="AY51" s="85" t="str">
        <f t="shared" si="14"/>
        <v/>
      </c>
      <c r="AZ51" s="85" t="str">
        <f t="shared" si="15"/>
        <v/>
      </c>
    </row>
    <row r="52" spans="1:52" ht="25.5" hidden="1">
      <c r="A52" s="30" t="str">
        <f t="shared" si="18"/>
        <v>משרד התרבות והספורט</v>
      </c>
      <c r="B52" s="31" t="str">
        <f t="shared" si="19"/>
        <v>mcs</v>
      </c>
      <c r="C52" s="23">
        <v>88</v>
      </c>
      <c r="D52" s="23" t="str">
        <f>IF(E52="","",IF(סימול="","לא הוגדר שם משרד",CONCATENATE(סימול,".DB.",COUNTIF($B$5:B51,$B52)+1)))</f>
        <v>mcs.DB.47</v>
      </c>
      <c r="E52" s="158" t="s">
        <v>630</v>
      </c>
      <c r="F52" s="41" t="s">
        <v>630</v>
      </c>
      <c r="G52" s="43"/>
      <c r="H52" s="42" t="s">
        <v>530</v>
      </c>
      <c r="I52" s="43" t="s">
        <v>195</v>
      </c>
      <c r="J52" s="116" t="s">
        <v>631</v>
      </c>
      <c r="K52" s="43" t="s">
        <v>196</v>
      </c>
      <c r="L52" s="42"/>
      <c r="M52" s="43"/>
      <c r="N52" s="42"/>
      <c r="O52" s="43" t="s">
        <v>257</v>
      </c>
      <c r="P52" s="42"/>
      <c r="Q52" s="42" t="s">
        <v>664</v>
      </c>
      <c r="R52" s="42"/>
      <c r="S52" s="43" t="s">
        <v>195</v>
      </c>
      <c r="T52" s="43" t="s">
        <v>261</v>
      </c>
      <c r="U52" s="42"/>
      <c r="V52" s="43" t="s">
        <v>249</v>
      </c>
      <c r="W52" s="42"/>
      <c r="X52" s="53"/>
      <c r="Y52" s="137" t="s">
        <v>237</v>
      </c>
      <c r="Z52" s="42"/>
      <c r="AA52" s="43">
        <v>10</v>
      </c>
      <c r="AB52" s="43" t="s">
        <v>269</v>
      </c>
      <c r="AC52" s="42"/>
      <c r="AD52" s="43" t="s">
        <v>703</v>
      </c>
      <c r="AE52" s="42" t="s">
        <v>828</v>
      </c>
      <c r="AF52" s="119" t="str">
        <f>IF(E52="","",IF(AD52="הוחלט לא להנגיש",פרמטרים!$AF$7,IF(AD52="בוצע",פרמטרים!$AF$6,IF(OR('רשימת מאגרים'!O52=פרמטרים!$J$3,AND('רשימת מאגרים'!O52=פרמטרים!$J$4,'רשימת מאגרים'!M52&lt;&gt;"")),פרמטרים!$AF$3,IF(OR('רשימת מאגרים'!O52=פרמטרים!$J$4,AND('רשימת מאגרים'!O52=פרמטרים!$J$5,'רשימת מאגרים'!M52&lt;&gt;"")),פרמטרים!$AF$4,פרמטרים!$AF$5)))))</f>
        <v>לא יונגש</v>
      </c>
      <c r="AG52" s="42"/>
      <c r="AH52" s="119" t="str">
        <f>IF(E52="","",IF(AD52="הוחלט לא להנגיש",פרמטרים!$AF$7,IF(AD52="בוצע",פרמטרים!$AF$6,IF(T52=פרמטרים!$T$6,פרמטרים!$AF$7,IF(AB52=פרמטרים!$N$5,פרמטרים!$AF$3,IF(OR(AB52=פרמטרים!$N$4,T52=פרמטרים!$T$5),פרמטרים!$AF$4,פרמטרים!$AF$5))))))</f>
        <v>לא יונגש</v>
      </c>
      <c r="AI52" s="42"/>
      <c r="AJ52" s="119" t="str">
        <f t="shared" si="6"/>
        <v>כן</v>
      </c>
      <c r="AK52" s="42"/>
      <c r="AL52" s="136">
        <f t="shared" si="20"/>
        <v>18</v>
      </c>
      <c r="AM52" s="121"/>
      <c r="AN52" s="122">
        <f t="shared" si="12"/>
        <v>3600</v>
      </c>
      <c r="AO52" s="42"/>
      <c r="AP52" s="126" t="str">
        <f t="shared" si="13"/>
        <v>רבעונית</v>
      </c>
      <c r="AQ52" s="126"/>
      <c r="AR52" s="53"/>
      <c r="AS52" s="53">
        <v>43830</v>
      </c>
      <c r="AT52" s="53"/>
      <c r="AU52" s="127"/>
      <c r="AV52" s="42" t="s">
        <v>805</v>
      </c>
      <c r="AW52" s="42"/>
      <c r="AX52" s="81" t="str">
        <f t="shared" si="17"/>
        <v>כן</v>
      </c>
      <c r="AY52" s="85" t="str">
        <f t="shared" si="14"/>
        <v/>
      </c>
      <c r="AZ52" s="85" t="str">
        <f t="shared" si="15"/>
        <v/>
      </c>
    </row>
    <row r="53" spans="1:52" ht="25.5" hidden="1">
      <c r="A53" s="30" t="str">
        <f t="shared" si="18"/>
        <v>משרד התרבות והספורט</v>
      </c>
      <c r="B53" s="31" t="str">
        <f t="shared" si="19"/>
        <v>mcs</v>
      </c>
      <c r="C53" s="23">
        <v>89</v>
      </c>
      <c r="D53" s="23" t="str">
        <f>IF(E53="","",IF(סימול="","לא הוגדר שם משרד",CONCATENATE(סימול,".DB.",COUNTIF($B$5:B52,$B53)+1)))</f>
        <v>mcs.DB.48</v>
      </c>
      <c r="E53" s="158" t="s">
        <v>632</v>
      </c>
      <c r="F53" s="41" t="s">
        <v>632</v>
      </c>
      <c r="G53" s="43"/>
      <c r="H53" s="42" t="s">
        <v>530</v>
      </c>
      <c r="I53" s="43" t="s">
        <v>195</v>
      </c>
      <c r="J53" s="116" t="s">
        <v>633</v>
      </c>
      <c r="K53" s="43" t="s">
        <v>196</v>
      </c>
      <c r="L53" s="42"/>
      <c r="M53" s="43"/>
      <c r="N53" s="42"/>
      <c r="O53" s="43" t="s">
        <v>257</v>
      </c>
      <c r="P53" s="42"/>
      <c r="Q53" s="42" t="s">
        <v>664</v>
      </c>
      <c r="R53" s="42"/>
      <c r="S53" s="43" t="s">
        <v>195</v>
      </c>
      <c r="T53" s="43" t="s">
        <v>261</v>
      </c>
      <c r="U53" s="42"/>
      <c r="V53" s="43" t="s">
        <v>249</v>
      </c>
      <c r="W53" s="42"/>
      <c r="X53" s="53"/>
      <c r="Y53" s="137" t="s">
        <v>237</v>
      </c>
      <c r="Z53" s="42"/>
      <c r="AA53" s="43">
        <v>10</v>
      </c>
      <c r="AB53" s="43" t="s">
        <v>269</v>
      </c>
      <c r="AC53" s="42"/>
      <c r="AD53" s="43" t="s">
        <v>703</v>
      </c>
      <c r="AE53" s="42" t="s">
        <v>828</v>
      </c>
      <c r="AF53" s="119" t="str">
        <f>IF(E53="","",IF(AD53="הוחלט לא להנגיש",פרמטרים!$AF$7,IF(AD53="בוצע",פרמטרים!$AF$6,IF(OR('רשימת מאגרים'!O53=פרמטרים!$J$3,AND('רשימת מאגרים'!O53=פרמטרים!$J$4,'רשימת מאגרים'!M53&lt;&gt;"")),פרמטרים!$AF$3,IF(OR('רשימת מאגרים'!O53=פרמטרים!$J$4,AND('רשימת מאגרים'!O53=פרמטרים!$J$5,'רשימת מאגרים'!M53&lt;&gt;"")),פרמטרים!$AF$4,פרמטרים!$AF$5)))))</f>
        <v>לא יונגש</v>
      </c>
      <c r="AG53" s="42"/>
      <c r="AH53" s="119" t="str">
        <f>IF(E53="","",IF(AD53="הוחלט לא להנגיש",פרמטרים!$AF$7,IF(AD53="בוצע",פרמטרים!$AF$6,IF(T53=פרמטרים!$T$6,פרמטרים!$AF$7,IF(AB53=פרמטרים!$N$5,פרמטרים!$AF$3,IF(OR(AB53=פרמטרים!$N$4,T53=פרמטרים!$T$5),פרמטרים!$AF$4,פרמטרים!$AF$5))))))</f>
        <v>לא יונגש</v>
      </c>
      <c r="AI53" s="42"/>
      <c r="AJ53" s="119" t="str">
        <f t="shared" si="6"/>
        <v>כן</v>
      </c>
      <c r="AK53" s="42"/>
      <c r="AL53" s="136">
        <f t="shared" si="20"/>
        <v>18</v>
      </c>
      <c r="AM53" s="121"/>
      <c r="AN53" s="122">
        <f t="shared" si="12"/>
        <v>3600</v>
      </c>
      <c r="AO53" s="42"/>
      <c r="AP53" s="126" t="str">
        <f t="shared" si="13"/>
        <v>רבעונית</v>
      </c>
      <c r="AQ53" s="126"/>
      <c r="AR53" s="53"/>
      <c r="AS53" s="53">
        <v>43830</v>
      </c>
      <c r="AT53" s="53"/>
      <c r="AU53" s="127"/>
      <c r="AV53" s="42" t="s">
        <v>805</v>
      </c>
      <c r="AW53" s="42"/>
      <c r="AX53" s="81" t="str">
        <f t="shared" si="17"/>
        <v>כן</v>
      </c>
      <c r="AY53" s="85" t="str">
        <f t="shared" si="14"/>
        <v/>
      </c>
      <c r="AZ53" s="85" t="str">
        <f t="shared" si="15"/>
        <v/>
      </c>
    </row>
    <row r="54" spans="1:52" ht="25.5" hidden="1">
      <c r="A54" s="30" t="str">
        <f t="shared" si="18"/>
        <v>משרד התרבות והספורט</v>
      </c>
      <c r="B54" s="31" t="str">
        <f t="shared" si="19"/>
        <v>mcs</v>
      </c>
      <c r="C54" s="23">
        <v>91</v>
      </c>
      <c r="D54" s="23" t="str">
        <f>IF(E54="","",IF(סימול="","לא הוגדר שם משרד",CONCATENATE(סימול,".DB.",COUNTIF($B$5:B53,$B54)+1)))</f>
        <v>mcs.DB.49</v>
      </c>
      <c r="E54" s="160" t="s">
        <v>634</v>
      </c>
      <c r="F54" s="41" t="s">
        <v>634</v>
      </c>
      <c r="G54" s="43"/>
      <c r="H54" s="42" t="s">
        <v>728</v>
      </c>
      <c r="I54" s="43" t="s">
        <v>195</v>
      </c>
      <c r="J54" s="116" t="s">
        <v>635</v>
      </c>
      <c r="K54" s="43" t="s">
        <v>195</v>
      </c>
      <c r="L54" t="s">
        <v>821</v>
      </c>
      <c r="M54" s="43"/>
      <c r="N54" s="42"/>
      <c r="O54" s="43" t="s">
        <v>257</v>
      </c>
      <c r="P54" s="42"/>
      <c r="Q54" s="42" t="s">
        <v>664</v>
      </c>
      <c r="R54" s="42"/>
      <c r="S54" s="43" t="s">
        <v>195</v>
      </c>
      <c r="T54" s="43" t="s">
        <v>261</v>
      </c>
      <c r="U54" s="42"/>
      <c r="V54" s="43" t="s">
        <v>249</v>
      </c>
      <c r="W54" s="42"/>
      <c r="X54" s="53"/>
      <c r="Y54" s="137" t="s">
        <v>237</v>
      </c>
      <c r="Z54" s="42"/>
      <c r="AA54" s="43">
        <v>10</v>
      </c>
      <c r="AB54" s="43" t="s">
        <v>269</v>
      </c>
      <c r="AC54" s="42"/>
      <c r="AD54" s="43" t="s">
        <v>287</v>
      </c>
      <c r="AE54" s="42"/>
      <c r="AF54" s="119" t="str">
        <f>IF(E54="","",IF(AD54="הוחלט לא להנגיש",פרמטרים!$AF$7,IF(AD54="בוצע",פרמטרים!$AF$6,IF(OR('רשימת מאגרים'!O54=פרמטרים!$J$3,AND('רשימת מאגרים'!O54=פרמטרים!$J$4,'רשימת מאגרים'!M54&lt;&gt;"")),פרמטרים!$AF$3,IF(OR('רשימת מאגרים'!O54=פרמטרים!$J$4,AND('רשימת מאגרים'!O54=פרמטרים!$J$5,'רשימת מאגרים'!M54&lt;&gt;"")),פרמטרים!$AF$4,פרמטרים!$AF$5)))))</f>
        <v>הונגש</v>
      </c>
      <c r="AG54" s="42"/>
      <c r="AH54" s="119" t="str">
        <f>IF(E54="","",IF(AD54="הוחלט לא להנגיש",פרמטרים!$AF$7,IF(AD54="בוצע",פרמטרים!$AF$6,IF(T54=פרמטרים!$T$6,פרמטרים!$AF$7,IF(AB54=פרמטרים!$N$5,פרמטרים!$AF$3,IF(OR(AB54=פרמטרים!$N$4,T54=פרמטרים!$T$5),פרמטרים!$AF$4,פרמטרים!$AF$5))))))</f>
        <v>הונגש</v>
      </c>
      <c r="AI54" s="42"/>
      <c r="AJ54" s="119" t="str">
        <f t="shared" si="6"/>
        <v>כן</v>
      </c>
      <c r="AK54" s="42"/>
      <c r="AL54" s="136">
        <f t="shared" si="20"/>
        <v>18</v>
      </c>
      <c r="AM54" s="121"/>
      <c r="AN54" s="122">
        <f t="shared" si="12"/>
        <v>3600</v>
      </c>
      <c r="AO54" s="42"/>
      <c r="AP54" s="126" t="str">
        <f t="shared" si="13"/>
        <v>רבעונית</v>
      </c>
      <c r="AQ54" s="126"/>
      <c r="AR54" s="53"/>
      <c r="AS54" s="53">
        <v>43830</v>
      </c>
      <c r="AT54" s="53">
        <v>43779</v>
      </c>
      <c r="AU54" s="127"/>
      <c r="AV54" s="42" t="s">
        <v>801</v>
      </c>
      <c r="AW54" s="42"/>
      <c r="AX54" s="81" t="str">
        <f t="shared" si="17"/>
        <v>כן</v>
      </c>
      <c r="AY54" s="85" t="str">
        <f t="shared" si="14"/>
        <v/>
      </c>
      <c r="AZ54" s="85" t="str">
        <f t="shared" si="15"/>
        <v/>
      </c>
    </row>
    <row r="55" spans="1:52" ht="38.25" hidden="1">
      <c r="A55" s="30" t="str">
        <f t="shared" si="18"/>
        <v>משרד התרבות והספורט</v>
      </c>
      <c r="B55" s="31" t="str">
        <f t="shared" si="19"/>
        <v>mcs</v>
      </c>
      <c r="C55" s="23">
        <v>92</v>
      </c>
      <c r="D55" s="23" t="str">
        <f>IF(E55="","",IF(סימול="","לא הוגדר שם משרד",CONCATENATE(סימול,".DB.",COUNTIF($B$5:B54,$B55)+1)))</f>
        <v>mcs.DB.50</v>
      </c>
      <c r="E55" s="157" t="s">
        <v>684</v>
      </c>
      <c r="F55" s="41" t="s">
        <v>684</v>
      </c>
      <c r="G55" s="43"/>
      <c r="H55" s="42" t="s">
        <v>728</v>
      </c>
      <c r="I55" s="43" t="s">
        <v>195</v>
      </c>
      <c r="J55" s="116" t="s">
        <v>635</v>
      </c>
      <c r="K55" s="43" t="s">
        <v>196</v>
      </c>
      <c r="L55" s="42"/>
      <c r="M55" s="43"/>
      <c r="N55" s="42"/>
      <c r="O55" s="43" t="s">
        <v>257</v>
      </c>
      <c r="P55" s="42"/>
      <c r="Q55" s="42" t="s">
        <v>664</v>
      </c>
      <c r="R55" s="42"/>
      <c r="S55" s="43" t="s">
        <v>196</v>
      </c>
      <c r="T55" s="43" t="s">
        <v>261</v>
      </c>
      <c r="U55" s="42"/>
      <c r="V55" s="43" t="s">
        <v>249</v>
      </c>
      <c r="W55" s="42"/>
      <c r="X55" s="53"/>
      <c r="Y55" s="137" t="s">
        <v>237</v>
      </c>
      <c r="Z55" s="42"/>
      <c r="AA55" s="43">
        <v>5</v>
      </c>
      <c r="AB55" s="43" t="s">
        <v>269</v>
      </c>
      <c r="AC55" s="42"/>
      <c r="AD55" s="43" t="s">
        <v>703</v>
      </c>
      <c r="AE55" s="42" t="s">
        <v>828</v>
      </c>
      <c r="AF55" s="119" t="str">
        <f>IF(E55="","",IF(AD55="הוחלט לא להנגיש",פרמטרים!$AF$7,IF(AD55="בוצע",פרמטרים!$AF$6,IF(OR('רשימת מאגרים'!O55=פרמטרים!$J$3,AND('רשימת מאגרים'!O55=פרמטרים!$J$4,'רשימת מאגרים'!M55&lt;&gt;"")),פרמטרים!$AF$3,IF(OR('רשימת מאגרים'!O55=פרמטרים!$J$4,AND('רשימת מאגרים'!O55=פרמטרים!$J$5,'רשימת מאגרים'!M55&lt;&gt;"")),פרמטרים!$AF$4,פרמטרים!$AF$5)))))</f>
        <v>לא יונגש</v>
      </c>
      <c r="AG55" s="42"/>
      <c r="AH55" s="119" t="str">
        <f>IF(E55="","",IF(AD55="הוחלט לא להנגיש",פרמטרים!$AF$7,IF(AD55="בוצע",פרמטרים!$AF$6,IF(T55=פרמטרים!$T$6,פרמטרים!$AF$7,IF(AB55=פרמטרים!$N$5,פרמטרים!$AF$3,IF(OR(AB55=פרמטרים!$N$4,T55=פרמטרים!$T$5),פרמטרים!$AF$4,פרמטרים!$AF$5))))))</f>
        <v>לא יונגש</v>
      </c>
      <c r="AI55" s="42"/>
      <c r="AJ55" s="119" t="str">
        <f t="shared" si="6"/>
        <v/>
      </c>
      <c r="AK55" s="42"/>
      <c r="AL55" s="136">
        <f t="shared" si="20"/>
        <v>18</v>
      </c>
      <c r="AM55" s="121"/>
      <c r="AN55" s="122">
        <f t="shared" si="12"/>
        <v>3600</v>
      </c>
      <c r="AO55" s="42"/>
      <c r="AP55" s="126" t="str">
        <f t="shared" si="13"/>
        <v>רבעונית</v>
      </c>
      <c r="AQ55" s="126"/>
      <c r="AR55" s="53"/>
      <c r="AS55" s="53">
        <v>43830</v>
      </c>
      <c r="AT55" s="53"/>
      <c r="AU55" s="127"/>
      <c r="AV55" s="42" t="s">
        <v>802</v>
      </c>
      <c r="AW55" s="42"/>
      <c r="AX55" s="81" t="str">
        <f t="shared" si="17"/>
        <v>כן</v>
      </c>
      <c r="AY55" s="85" t="str">
        <f t="shared" si="14"/>
        <v/>
      </c>
      <c r="AZ55" s="85" t="str">
        <f t="shared" si="15"/>
        <v/>
      </c>
    </row>
    <row r="56" spans="1:52" ht="156.75" hidden="1">
      <c r="A56" s="30" t="str">
        <f t="shared" si="18"/>
        <v>משרד התרבות והספורט</v>
      </c>
      <c r="B56" s="31" t="str">
        <f t="shared" si="19"/>
        <v>mcs</v>
      </c>
      <c r="C56" s="23">
        <v>93</v>
      </c>
      <c r="D56" s="23" t="str">
        <f>IF(E56="","",IF(סימול="","לא הוגדר שם משרד",CONCATENATE(סימול,".DB.",COUNTIF($B$5:B55,$B56)+1)))</f>
        <v>mcs.DB.51</v>
      </c>
      <c r="E56" s="158" t="s">
        <v>636</v>
      </c>
      <c r="F56" s="41" t="s">
        <v>636</v>
      </c>
      <c r="G56" s="43"/>
      <c r="H56" s="42" t="s">
        <v>729</v>
      </c>
      <c r="I56" s="43" t="s">
        <v>195</v>
      </c>
      <c r="J56" s="146" t="s">
        <v>804</v>
      </c>
      <c r="K56" s="43" t="s">
        <v>195</v>
      </c>
      <c r="L56" s="42" t="s">
        <v>824</v>
      </c>
      <c r="M56" s="43"/>
      <c r="N56" s="42"/>
      <c r="O56" s="43" t="s">
        <v>257</v>
      </c>
      <c r="P56" s="42"/>
      <c r="Q56" s="42" t="s">
        <v>664</v>
      </c>
      <c r="R56" s="42"/>
      <c r="S56" s="43" t="s">
        <v>195</v>
      </c>
      <c r="T56" s="43" t="s">
        <v>261</v>
      </c>
      <c r="U56" s="42"/>
      <c r="V56" s="43" t="s">
        <v>249</v>
      </c>
      <c r="W56" s="42"/>
      <c r="X56" s="53"/>
      <c r="Y56" s="137" t="s">
        <v>237</v>
      </c>
      <c r="Z56" s="42"/>
      <c r="AA56" s="43">
        <v>10</v>
      </c>
      <c r="AB56" s="43" t="s">
        <v>269</v>
      </c>
      <c r="AC56" s="42"/>
      <c r="AD56" s="43" t="s">
        <v>287</v>
      </c>
      <c r="AE56" s="42"/>
      <c r="AF56" s="119" t="str">
        <f>IF(E56="","",IF(AD56="הוחלט לא להנגיש",פרמטרים!$AF$7,IF(AD56="בוצע",פרמטרים!$AF$6,IF(OR('רשימת מאגרים'!O56=פרמטרים!$J$3,AND('רשימת מאגרים'!O56=פרמטרים!$J$4,'רשימת מאגרים'!M56&lt;&gt;"")),פרמטרים!$AF$3,IF(OR('רשימת מאגרים'!O56=פרמטרים!$J$4,AND('רשימת מאגרים'!O56=פרמטרים!$J$5,'רשימת מאגרים'!M56&lt;&gt;"")),פרמטרים!$AF$4,פרמטרים!$AF$5)))))</f>
        <v>הונגש</v>
      </c>
      <c r="AG56" s="42"/>
      <c r="AH56" s="119" t="str">
        <f>IF(E56="","",IF(AD56="הוחלט לא להנגיש",פרמטרים!$AF$7,IF(AD56="בוצע",פרמטרים!$AF$6,IF(T56=פרמטרים!$T$6,פרמטרים!$AF$7,IF(AB56=פרמטרים!$N$5,פרמטרים!$AF$3,IF(OR(AB56=פרמטרים!$N$4,T56=פרמטרים!$T$5),פרמטרים!$AF$4,פרמטרים!$AF$5))))))</f>
        <v>הונגש</v>
      </c>
      <c r="AI56" s="42"/>
      <c r="AJ56" s="119" t="str">
        <f t="shared" si="6"/>
        <v>כן</v>
      </c>
      <c r="AK56" s="42"/>
      <c r="AL56" s="136">
        <f t="shared" si="20"/>
        <v>18</v>
      </c>
      <c r="AM56" s="121"/>
      <c r="AN56" s="122">
        <f t="shared" si="12"/>
        <v>3600</v>
      </c>
      <c r="AO56" s="42"/>
      <c r="AP56" s="126" t="str">
        <f t="shared" si="13"/>
        <v>רבעונית</v>
      </c>
      <c r="AQ56" s="126"/>
      <c r="AR56" s="53"/>
      <c r="AS56" s="53">
        <v>43830</v>
      </c>
      <c r="AT56" s="53">
        <v>43780</v>
      </c>
      <c r="AU56" s="127"/>
      <c r="AV56" s="42" t="s">
        <v>805</v>
      </c>
      <c r="AW56" s="42"/>
      <c r="AX56" s="81" t="str">
        <f t="shared" si="17"/>
        <v>כן</v>
      </c>
      <c r="AY56" s="85" t="str">
        <f t="shared" si="14"/>
        <v/>
      </c>
      <c r="AZ56" s="85" t="str">
        <f t="shared" si="15"/>
        <v/>
      </c>
    </row>
    <row r="57" spans="1:52" ht="38.25" hidden="1">
      <c r="A57" s="30" t="str">
        <f t="shared" si="18"/>
        <v>משרד התרבות והספורט</v>
      </c>
      <c r="B57" s="31" t="str">
        <f t="shared" si="19"/>
        <v>mcs</v>
      </c>
      <c r="C57" s="23">
        <v>94</v>
      </c>
      <c r="D57" s="23" t="str">
        <f>IF(E57="","",IF(סימול="","לא הוגדר שם משרד",CONCATENATE(סימול,".DB.",COUNTIF($B$5:B56,$B57)+1)))</f>
        <v>mcs.DB.52</v>
      </c>
      <c r="E57" s="158" t="s">
        <v>637</v>
      </c>
      <c r="F57" s="41" t="s">
        <v>637</v>
      </c>
      <c r="G57" s="43"/>
      <c r="H57" s="42" t="s">
        <v>530</v>
      </c>
      <c r="I57" s="43" t="s">
        <v>195</v>
      </c>
      <c r="J57" s="116" t="s">
        <v>638</v>
      </c>
      <c r="K57" s="43" t="s">
        <v>195</v>
      </c>
      <c r="L57" s="42" t="s">
        <v>825</v>
      </c>
      <c r="M57" s="43"/>
      <c r="N57" s="42"/>
      <c r="O57" s="43" t="s">
        <v>257</v>
      </c>
      <c r="P57" s="42"/>
      <c r="Q57" s="42" t="s">
        <v>664</v>
      </c>
      <c r="R57" s="42"/>
      <c r="S57" s="43" t="s">
        <v>195</v>
      </c>
      <c r="T57" s="43" t="s">
        <v>261</v>
      </c>
      <c r="U57" s="42"/>
      <c r="V57" s="43" t="s">
        <v>249</v>
      </c>
      <c r="W57" s="42"/>
      <c r="X57" s="53"/>
      <c r="Y57" s="137" t="s">
        <v>237</v>
      </c>
      <c r="Z57" s="42"/>
      <c r="AA57" s="43">
        <v>10</v>
      </c>
      <c r="AB57" s="43" t="s">
        <v>269</v>
      </c>
      <c r="AC57" s="42"/>
      <c r="AD57" s="43" t="s">
        <v>287</v>
      </c>
      <c r="AE57" s="42"/>
      <c r="AF57" s="119" t="str">
        <f>IF(E57="","",IF(AD57="הוחלט לא להנגיש",פרמטרים!$AF$7,IF(AD57="בוצע",פרמטרים!$AF$6,IF(OR('רשימת מאגרים'!O57=פרמטרים!$J$3,AND('רשימת מאגרים'!O57=פרמטרים!$J$4,'רשימת מאגרים'!M57&lt;&gt;"")),פרמטרים!$AF$3,IF(OR('רשימת מאגרים'!O57=פרמטרים!$J$4,AND('רשימת מאגרים'!O57=פרמטרים!$J$5,'רשימת מאגרים'!M57&lt;&gt;"")),פרמטרים!$AF$4,פרמטרים!$AF$5)))))</f>
        <v>הונגש</v>
      </c>
      <c r="AG57" s="42"/>
      <c r="AH57" s="119" t="str">
        <f>IF(E57="","",IF(AD57="הוחלט לא להנגיש",פרמטרים!$AF$7,IF(AD57="בוצע",פרמטרים!$AF$6,IF(T57=פרמטרים!$T$6,פרמטרים!$AF$7,IF(AB57=פרמטרים!$N$5,פרמטרים!$AF$3,IF(OR(AB57=פרמטרים!$N$4,T57=פרמטרים!$T$5),פרמטרים!$AF$4,פרמטרים!$AF$5))))))</f>
        <v>הונגש</v>
      </c>
      <c r="AI57" s="42"/>
      <c r="AJ57" s="119" t="str">
        <f t="shared" si="6"/>
        <v>כן</v>
      </c>
      <c r="AK57" s="42"/>
      <c r="AL57" s="136">
        <f t="shared" si="20"/>
        <v>18</v>
      </c>
      <c r="AM57" s="121"/>
      <c r="AN57" s="122">
        <f t="shared" si="12"/>
        <v>3600</v>
      </c>
      <c r="AO57" s="42"/>
      <c r="AP57" s="126" t="str">
        <f t="shared" si="13"/>
        <v>רבעונית</v>
      </c>
      <c r="AQ57" s="126"/>
      <c r="AR57" s="53"/>
      <c r="AS57" s="53">
        <v>43830</v>
      </c>
      <c r="AT57" s="53">
        <v>43780</v>
      </c>
      <c r="AU57" s="127"/>
      <c r="AV57" s="42" t="s">
        <v>806</v>
      </c>
      <c r="AW57" s="42"/>
      <c r="AX57" s="81" t="str">
        <f t="shared" si="17"/>
        <v>כן</v>
      </c>
      <c r="AY57" s="85" t="str">
        <f t="shared" si="14"/>
        <v/>
      </c>
      <c r="AZ57" s="85" t="str">
        <f t="shared" si="15"/>
        <v/>
      </c>
    </row>
    <row r="58" spans="1:52" ht="51" hidden="1">
      <c r="A58" s="30" t="str">
        <f t="shared" si="18"/>
        <v>משרד התרבות והספורט</v>
      </c>
      <c r="B58" s="31" t="str">
        <f t="shared" si="19"/>
        <v>mcs</v>
      </c>
      <c r="C58" s="23">
        <v>95</v>
      </c>
      <c r="D58" s="23" t="str">
        <f>IF(E58="","",IF(סימול="","לא הוגדר שם משרד",CONCATENATE(סימול,".DB.",COUNTIF($B$5:B57,$B58)+1)))</f>
        <v>mcs.DB.53</v>
      </c>
      <c r="E58" s="158" t="s">
        <v>639</v>
      </c>
      <c r="F58" s="41" t="s">
        <v>639</v>
      </c>
      <c r="G58" s="43"/>
      <c r="H58" s="42" t="s">
        <v>530</v>
      </c>
      <c r="I58" s="43" t="s">
        <v>195</v>
      </c>
      <c r="J58" s="116" t="s">
        <v>641</v>
      </c>
      <c r="K58" s="43" t="s">
        <v>196</v>
      </c>
      <c r="L58" s="42"/>
      <c r="M58" s="43"/>
      <c r="N58" s="42"/>
      <c r="O58" s="43" t="s">
        <v>257</v>
      </c>
      <c r="P58" s="42"/>
      <c r="Q58" s="42" t="s">
        <v>664</v>
      </c>
      <c r="R58" s="42"/>
      <c r="S58" s="43" t="s">
        <v>195</v>
      </c>
      <c r="T58" s="43" t="s">
        <v>261</v>
      </c>
      <c r="U58" s="42"/>
      <c r="V58" s="43" t="s">
        <v>249</v>
      </c>
      <c r="W58" s="42"/>
      <c r="X58" s="53"/>
      <c r="Y58" s="137" t="s">
        <v>237</v>
      </c>
      <c r="Z58" s="42"/>
      <c r="AA58" s="43">
        <v>10</v>
      </c>
      <c r="AB58" s="43" t="s">
        <v>269</v>
      </c>
      <c r="AC58" s="42"/>
      <c r="AD58" s="43" t="s">
        <v>703</v>
      </c>
      <c r="AE58" s="42" t="s">
        <v>828</v>
      </c>
      <c r="AF58" s="119" t="str">
        <f>IF(E58="","",IF(AD58="הוחלט לא להנגיש",פרמטרים!$AF$7,IF(AD58="בוצע",פרמטרים!$AF$6,IF(OR('רשימת מאגרים'!O58=פרמטרים!$J$3,AND('רשימת מאגרים'!O58=פרמטרים!$J$4,'רשימת מאגרים'!M58&lt;&gt;"")),פרמטרים!$AF$3,IF(OR('רשימת מאגרים'!O58=פרמטרים!$J$4,AND('רשימת מאגרים'!O58=פרמטרים!$J$5,'רשימת מאגרים'!M58&lt;&gt;"")),פרמטרים!$AF$4,פרמטרים!$AF$5)))))</f>
        <v>לא יונגש</v>
      </c>
      <c r="AG58" s="42"/>
      <c r="AH58" s="119" t="str">
        <f>IF(E58="","",IF(AD58="הוחלט לא להנגיש",פרמטרים!$AF$7,IF(AD58="בוצע",פרמטרים!$AF$6,IF(T58=פרמטרים!$T$6,פרמטרים!$AF$7,IF(AB58=פרמטרים!$N$5,פרמטרים!$AF$3,IF(OR(AB58=פרמטרים!$N$4,T58=פרמטרים!$T$5),פרמטרים!$AF$4,פרמטרים!$AF$5))))))</f>
        <v>לא יונגש</v>
      </c>
      <c r="AI58" s="42"/>
      <c r="AJ58" s="119" t="str">
        <f t="shared" si="6"/>
        <v>כן</v>
      </c>
      <c r="AK58" s="42"/>
      <c r="AL58" s="136">
        <f t="shared" si="20"/>
        <v>18</v>
      </c>
      <c r="AM58" s="121"/>
      <c r="AN58" s="122">
        <f t="shared" si="12"/>
        <v>3600</v>
      </c>
      <c r="AO58" s="42"/>
      <c r="AP58" s="126" t="str">
        <f t="shared" si="13"/>
        <v>רבעונית</v>
      </c>
      <c r="AQ58" s="126"/>
      <c r="AR58" s="53"/>
      <c r="AS58" s="53">
        <v>43830</v>
      </c>
      <c r="AT58" s="53"/>
      <c r="AU58" s="127"/>
      <c r="AV58" s="42" t="s">
        <v>807</v>
      </c>
      <c r="AW58" s="42"/>
      <c r="AX58" s="81" t="str">
        <f t="shared" si="17"/>
        <v>כן</v>
      </c>
      <c r="AY58" s="85" t="str">
        <f t="shared" si="14"/>
        <v/>
      </c>
      <c r="AZ58" s="85" t="str">
        <f t="shared" si="15"/>
        <v/>
      </c>
    </row>
    <row r="59" spans="1:52" ht="51" hidden="1">
      <c r="A59" s="30" t="str">
        <f t="shared" si="18"/>
        <v>משרד התרבות והספורט</v>
      </c>
      <c r="B59" s="31" t="str">
        <f t="shared" si="19"/>
        <v>mcs</v>
      </c>
      <c r="C59" s="23">
        <v>96</v>
      </c>
      <c r="D59" s="23" t="str">
        <f>IF(E59="","",IF(סימול="","לא הוגדר שם משרד",CONCATENATE(סימול,".DB.",COUNTIF($B$5:B58,$B59)+1)))</f>
        <v>mcs.DB.54</v>
      </c>
      <c r="E59" s="158" t="s">
        <v>685</v>
      </c>
      <c r="F59" s="41" t="s">
        <v>640</v>
      </c>
      <c r="G59" s="43"/>
      <c r="H59" s="42" t="s">
        <v>530</v>
      </c>
      <c r="I59" s="43" t="s">
        <v>195</v>
      </c>
      <c r="J59" s="116" t="s">
        <v>641</v>
      </c>
      <c r="K59" s="43" t="s">
        <v>196</v>
      </c>
      <c r="L59" s="42"/>
      <c r="M59" s="43"/>
      <c r="N59" s="42"/>
      <c r="O59" s="43" t="s">
        <v>257</v>
      </c>
      <c r="P59" s="42"/>
      <c r="Q59" s="42" t="s">
        <v>664</v>
      </c>
      <c r="R59" s="42"/>
      <c r="S59" s="43" t="s">
        <v>195</v>
      </c>
      <c r="T59" s="43" t="s">
        <v>261</v>
      </c>
      <c r="U59" s="42"/>
      <c r="V59" s="43" t="s">
        <v>249</v>
      </c>
      <c r="W59" s="42"/>
      <c r="X59" s="53"/>
      <c r="Y59" s="137" t="s">
        <v>237</v>
      </c>
      <c r="Z59" s="42"/>
      <c r="AA59" s="43">
        <v>10</v>
      </c>
      <c r="AB59" s="43" t="s">
        <v>269</v>
      </c>
      <c r="AC59" s="42"/>
      <c r="AD59" s="43" t="s">
        <v>703</v>
      </c>
      <c r="AE59" s="42" t="s">
        <v>828</v>
      </c>
      <c r="AF59" s="119" t="str">
        <f>IF(E59="","",IF(AD59="הוחלט לא להנגיש",פרמטרים!$AF$7,IF(AD59="בוצע",פרמטרים!$AF$6,IF(OR('רשימת מאגרים'!O59=פרמטרים!$J$3,AND('רשימת מאגרים'!O59=פרמטרים!$J$4,'רשימת מאגרים'!M59&lt;&gt;"")),פרמטרים!$AF$3,IF(OR('רשימת מאגרים'!O59=פרמטרים!$J$4,AND('רשימת מאגרים'!O59=פרמטרים!$J$5,'רשימת מאגרים'!M59&lt;&gt;"")),פרמטרים!$AF$4,פרמטרים!$AF$5)))))</f>
        <v>לא יונגש</v>
      </c>
      <c r="AG59" s="42"/>
      <c r="AH59" s="119" t="str">
        <f>IF(E59="","",IF(AD59="הוחלט לא להנגיש",פרמטרים!$AF$7,IF(AD59="בוצע",פרמטרים!$AF$6,IF(T59=פרמטרים!$T$6,פרמטרים!$AF$7,IF(AB59=פרמטרים!$N$5,פרמטרים!$AF$3,IF(OR(AB59=פרמטרים!$N$4,T59=פרמטרים!$T$5),פרמטרים!$AF$4,פרמטרים!$AF$5))))))</f>
        <v>לא יונגש</v>
      </c>
      <c r="AI59" s="42"/>
      <c r="AJ59" s="119" t="str">
        <f t="shared" si="6"/>
        <v>כן</v>
      </c>
      <c r="AK59" s="42"/>
      <c r="AL59" s="136">
        <f t="shared" si="20"/>
        <v>18</v>
      </c>
      <c r="AM59" s="121"/>
      <c r="AN59" s="122">
        <f t="shared" si="12"/>
        <v>3600</v>
      </c>
      <c r="AO59" s="42"/>
      <c r="AP59" s="126" t="str">
        <f t="shared" si="13"/>
        <v>רבעונית</v>
      </c>
      <c r="AQ59" s="126"/>
      <c r="AR59" s="53"/>
      <c r="AS59" s="53">
        <v>43830</v>
      </c>
      <c r="AT59" s="53"/>
      <c r="AU59" s="127"/>
      <c r="AV59" s="42" t="s">
        <v>807</v>
      </c>
      <c r="AW59" s="42"/>
      <c r="AX59" s="81" t="str">
        <f t="shared" si="17"/>
        <v>כן</v>
      </c>
      <c r="AY59" s="85" t="str">
        <f t="shared" si="14"/>
        <v/>
      </c>
      <c r="AZ59" s="85" t="str">
        <f t="shared" si="15"/>
        <v/>
      </c>
    </row>
    <row r="60" spans="1:52" ht="51" hidden="1">
      <c r="A60" s="30" t="str">
        <f t="shared" ref="A60:A90" si="21">IF(המשרד="","",המשרד)</f>
        <v>משרד התרבות והספורט</v>
      </c>
      <c r="B60" s="31" t="str">
        <f t="shared" ref="B60:B90" si="22">IF(סימול="","",סימול)</f>
        <v>mcs</v>
      </c>
      <c r="C60" s="23">
        <v>98</v>
      </c>
      <c r="D60" s="23" t="str">
        <f>IF(E60="","",IF(סימול="","לא הוגדר שם משרד",CONCATENATE(סימול,".DB.",COUNTIF($B$5:B59,$B60)+1)))</f>
        <v>mcs.DB.55</v>
      </c>
      <c r="E60" s="158" t="s">
        <v>642</v>
      </c>
      <c r="F60" s="41" t="s">
        <v>642</v>
      </c>
      <c r="G60" s="43"/>
      <c r="H60" s="42" t="s">
        <v>530</v>
      </c>
      <c r="I60" s="43" t="s">
        <v>195</v>
      </c>
      <c r="J60" s="116" t="s">
        <v>643</v>
      </c>
      <c r="K60" s="43" t="s">
        <v>196</v>
      </c>
      <c r="L60" s="42"/>
      <c r="M60" s="43"/>
      <c r="N60" s="42"/>
      <c r="O60" s="43" t="s">
        <v>257</v>
      </c>
      <c r="P60" s="42"/>
      <c r="Q60" s="42" t="s">
        <v>664</v>
      </c>
      <c r="R60" s="42"/>
      <c r="S60" s="43" t="s">
        <v>195</v>
      </c>
      <c r="T60" s="43" t="s">
        <v>261</v>
      </c>
      <c r="U60" s="42"/>
      <c r="V60" s="43" t="s">
        <v>249</v>
      </c>
      <c r="W60" s="42"/>
      <c r="X60" s="53"/>
      <c r="Y60" s="137" t="s">
        <v>237</v>
      </c>
      <c r="Z60" s="42"/>
      <c r="AA60" s="43">
        <v>10</v>
      </c>
      <c r="AB60" s="43" t="s">
        <v>269</v>
      </c>
      <c r="AC60" s="42"/>
      <c r="AD60" s="43" t="s">
        <v>703</v>
      </c>
      <c r="AE60" s="42" t="s">
        <v>828</v>
      </c>
      <c r="AF60" s="119" t="str">
        <f>IF(E60="","",IF(AD60="הוחלט לא להנגיש",פרמטרים!$AF$7,IF(AD60="בוצע",פרמטרים!$AF$6,IF(OR('רשימת מאגרים'!O60=פרמטרים!$J$3,AND('רשימת מאגרים'!O60=פרמטרים!$J$4,'רשימת מאגרים'!M60&lt;&gt;"")),פרמטרים!$AF$3,IF(OR('רשימת מאגרים'!O60=פרמטרים!$J$4,AND('רשימת מאגרים'!O60=פרמטרים!$J$5,'רשימת מאגרים'!M60&lt;&gt;"")),פרמטרים!$AF$4,פרמטרים!$AF$5)))))</f>
        <v>לא יונגש</v>
      </c>
      <c r="AG60" s="42"/>
      <c r="AH60" s="119" t="str">
        <f>IF(E60="","",IF(AD60="הוחלט לא להנגיש",פרמטרים!$AF$7,IF(AD60="בוצע",פרמטרים!$AF$6,IF(T60=פרמטרים!$T$6,פרמטרים!$AF$7,IF(AB60=פרמטרים!$N$5,פרמטרים!$AF$3,IF(OR(AB60=פרמטרים!$N$4,T60=פרמטרים!$T$5),פרמטרים!$AF$4,פרמטרים!$AF$5))))))</f>
        <v>לא יונגש</v>
      </c>
      <c r="AI60" s="42"/>
      <c r="AJ60" s="119" t="str">
        <f t="shared" si="6"/>
        <v>כן</v>
      </c>
      <c r="AK60" s="42"/>
      <c r="AL60" s="136">
        <f t="shared" si="20"/>
        <v>18</v>
      </c>
      <c r="AM60" s="121"/>
      <c r="AN60" s="122">
        <f t="shared" si="12"/>
        <v>3600</v>
      </c>
      <c r="AO60" s="42"/>
      <c r="AP60" s="126" t="str">
        <f t="shared" si="13"/>
        <v>רבעונית</v>
      </c>
      <c r="AQ60" s="126"/>
      <c r="AR60" s="53"/>
      <c r="AS60" s="53">
        <v>43830</v>
      </c>
      <c r="AT60" s="53"/>
      <c r="AU60" s="127"/>
      <c r="AV60" s="42" t="s">
        <v>807</v>
      </c>
      <c r="AW60" s="42"/>
      <c r="AX60" s="81" t="str">
        <f t="shared" si="17"/>
        <v>כן</v>
      </c>
      <c r="AY60" s="85" t="str">
        <f t="shared" si="14"/>
        <v/>
      </c>
      <c r="AZ60" s="85" t="str">
        <f t="shared" si="15"/>
        <v/>
      </c>
    </row>
    <row r="61" spans="1:52" ht="51" hidden="1">
      <c r="A61" s="30" t="str">
        <f t="shared" si="21"/>
        <v>משרד התרבות והספורט</v>
      </c>
      <c r="B61" s="31" t="str">
        <f t="shared" si="22"/>
        <v>mcs</v>
      </c>
      <c r="C61" s="23">
        <v>99</v>
      </c>
      <c r="D61" s="23" t="str">
        <f>IF(E61="","",IF(סימול="","לא הוגדר שם משרד",CONCATENATE(סימול,".DB.",COUNTIF($B$5:B60,$B61)+1)))</f>
        <v>mcs.DB.56</v>
      </c>
      <c r="E61" s="158" t="s">
        <v>644</v>
      </c>
      <c r="F61" s="41" t="s">
        <v>644</v>
      </c>
      <c r="G61" s="43"/>
      <c r="H61" s="42" t="s">
        <v>530</v>
      </c>
      <c r="I61" s="43" t="s">
        <v>195</v>
      </c>
      <c r="J61" s="116" t="s">
        <v>645</v>
      </c>
      <c r="K61" s="43" t="s">
        <v>196</v>
      </c>
      <c r="L61" s="42"/>
      <c r="M61" s="43"/>
      <c r="N61" s="42"/>
      <c r="O61" s="43" t="s">
        <v>257</v>
      </c>
      <c r="P61" s="42"/>
      <c r="Q61" s="42" t="s">
        <v>664</v>
      </c>
      <c r="R61" s="42"/>
      <c r="S61" s="43" t="s">
        <v>195</v>
      </c>
      <c r="T61" s="43" t="s">
        <v>261</v>
      </c>
      <c r="U61" s="42"/>
      <c r="V61" s="43" t="s">
        <v>249</v>
      </c>
      <c r="W61" s="42"/>
      <c r="X61" s="53"/>
      <c r="Y61" s="137" t="s">
        <v>237</v>
      </c>
      <c r="Z61" s="42"/>
      <c r="AA61" s="43">
        <v>10</v>
      </c>
      <c r="AB61" s="43" t="s">
        <v>269</v>
      </c>
      <c r="AC61" s="42"/>
      <c r="AD61" s="43" t="s">
        <v>703</v>
      </c>
      <c r="AE61" s="42" t="s">
        <v>828</v>
      </c>
      <c r="AF61" s="119" t="str">
        <f>IF(E61="","",IF(AD61="הוחלט לא להנגיש",פרמטרים!$AF$7,IF(AD61="בוצע",פרמטרים!$AF$6,IF(OR('רשימת מאגרים'!O61=פרמטרים!$J$3,AND('רשימת מאגרים'!O61=פרמטרים!$J$4,'רשימת מאגרים'!M61&lt;&gt;"")),פרמטרים!$AF$3,IF(OR('רשימת מאגרים'!O61=פרמטרים!$J$4,AND('רשימת מאגרים'!O61=פרמטרים!$J$5,'רשימת מאגרים'!M61&lt;&gt;"")),פרמטרים!$AF$4,פרמטרים!$AF$5)))))</f>
        <v>לא יונגש</v>
      </c>
      <c r="AG61" s="42"/>
      <c r="AH61" s="119" t="str">
        <f>IF(E61="","",IF(AD61="הוחלט לא להנגיש",פרמטרים!$AF$7,IF(AD61="בוצע",פרמטרים!$AF$6,IF(T61=פרמטרים!$T$6,פרמטרים!$AF$7,IF(AB61=פרמטרים!$N$5,פרמטרים!$AF$3,IF(OR(AB61=פרמטרים!$N$4,T61=פרמטרים!$T$5),פרמטרים!$AF$4,פרמטרים!$AF$5))))))</f>
        <v>לא יונגש</v>
      </c>
      <c r="AI61" s="42"/>
      <c r="AJ61" s="119" t="str">
        <f t="shared" si="6"/>
        <v>כן</v>
      </c>
      <c r="AK61" s="42"/>
      <c r="AL61" s="136">
        <f t="shared" ref="AL61:AL64" si="23">14 + 4</f>
        <v>18</v>
      </c>
      <c r="AM61" s="121"/>
      <c r="AN61" s="122">
        <f t="shared" si="12"/>
        <v>3600</v>
      </c>
      <c r="AO61" s="42"/>
      <c r="AP61" s="126" t="str">
        <f t="shared" si="13"/>
        <v>רבעונית</v>
      </c>
      <c r="AQ61" s="126"/>
      <c r="AR61" s="53"/>
      <c r="AS61" s="53">
        <v>43830</v>
      </c>
      <c r="AT61" s="53"/>
      <c r="AU61" s="127"/>
      <c r="AV61" s="42" t="s">
        <v>807</v>
      </c>
      <c r="AW61" s="42"/>
      <c r="AX61" s="81" t="str">
        <f t="shared" si="17"/>
        <v>כן</v>
      </c>
      <c r="AY61" s="85" t="str">
        <f t="shared" si="14"/>
        <v/>
      </c>
      <c r="AZ61" s="85" t="str">
        <f t="shared" si="15"/>
        <v/>
      </c>
    </row>
    <row r="62" spans="1:52" ht="51" hidden="1">
      <c r="A62" s="30" t="str">
        <f t="shared" si="21"/>
        <v>משרד התרבות והספורט</v>
      </c>
      <c r="B62" s="31" t="str">
        <f t="shared" si="22"/>
        <v>mcs</v>
      </c>
      <c r="C62" s="23">
        <v>100</v>
      </c>
      <c r="D62" s="23" t="str">
        <f>IF(E62="","",IF(סימול="","לא הוגדר שם משרד",CONCATENATE(סימול,".DB.",COUNTIF($B$5:B61,$B62)+1)))</f>
        <v>mcs.DB.57</v>
      </c>
      <c r="E62" s="158" t="s">
        <v>646</v>
      </c>
      <c r="F62" s="41" t="s">
        <v>646</v>
      </c>
      <c r="G62" s="43"/>
      <c r="H62" s="42" t="s">
        <v>530</v>
      </c>
      <c r="I62" s="43" t="s">
        <v>195</v>
      </c>
      <c r="J62" s="116" t="s">
        <v>647</v>
      </c>
      <c r="K62" s="43" t="s">
        <v>196</v>
      </c>
      <c r="L62" s="42"/>
      <c r="M62" s="43"/>
      <c r="N62" s="42"/>
      <c r="O62" s="43" t="s">
        <v>257</v>
      </c>
      <c r="P62" s="42"/>
      <c r="Q62" s="42" t="s">
        <v>664</v>
      </c>
      <c r="R62" s="42"/>
      <c r="S62" s="43" t="s">
        <v>195</v>
      </c>
      <c r="T62" s="43" t="s">
        <v>261</v>
      </c>
      <c r="U62" s="42"/>
      <c r="V62" s="43" t="s">
        <v>249</v>
      </c>
      <c r="W62" s="42"/>
      <c r="X62" s="53"/>
      <c r="Y62" s="137" t="s">
        <v>237</v>
      </c>
      <c r="Z62" s="42"/>
      <c r="AA62" s="43">
        <v>5</v>
      </c>
      <c r="AB62" s="43" t="s">
        <v>269</v>
      </c>
      <c r="AC62" s="42"/>
      <c r="AD62" s="43" t="s">
        <v>703</v>
      </c>
      <c r="AE62" s="42" t="s">
        <v>828</v>
      </c>
      <c r="AF62" s="119" t="str">
        <f>IF(E62="","",IF(AD62="הוחלט לא להנגיש",פרמטרים!$AF$7,IF(AD62="בוצע",פרמטרים!$AF$6,IF(OR('רשימת מאגרים'!O62=פרמטרים!$J$3,AND('רשימת מאגרים'!O62=פרמטרים!$J$4,'רשימת מאגרים'!M62&lt;&gt;"")),פרמטרים!$AF$3,IF(OR('רשימת מאגרים'!O62=פרמטרים!$J$4,AND('רשימת מאגרים'!O62=פרמטרים!$J$5,'רשימת מאגרים'!M62&lt;&gt;"")),פרמטרים!$AF$4,פרמטרים!$AF$5)))))</f>
        <v>לא יונגש</v>
      </c>
      <c r="AG62" s="42"/>
      <c r="AH62" s="119" t="str">
        <f>IF(E62="","",IF(AD62="הוחלט לא להנגיש",פרמטרים!$AF$7,IF(AD62="בוצע",פרמטרים!$AF$6,IF(T62=פרמטרים!$T$6,פרמטרים!$AF$7,IF(AB62=פרמטרים!$N$5,פרמטרים!$AF$3,IF(OR(AB62=פרמטרים!$N$4,T62=פרמטרים!$T$5),פרמטרים!$AF$4,פרמטרים!$AF$5))))))</f>
        <v>לא יונגש</v>
      </c>
      <c r="AI62" s="42"/>
      <c r="AJ62" s="119" t="str">
        <f t="shared" si="6"/>
        <v>כן</v>
      </c>
      <c r="AK62" s="42"/>
      <c r="AL62" s="136">
        <f t="shared" si="23"/>
        <v>18</v>
      </c>
      <c r="AM62" s="121"/>
      <c r="AN62" s="122">
        <f t="shared" si="12"/>
        <v>3600</v>
      </c>
      <c r="AO62" s="42"/>
      <c r="AP62" s="126" t="str">
        <f t="shared" si="13"/>
        <v>רבעונית</v>
      </c>
      <c r="AQ62" s="126"/>
      <c r="AR62" s="53"/>
      <c r="AS62" s="53">
        <v>43830</v>
      </c>
      <c r="AT62" s="53"/>
      <c r="AU62" s="127"/>
      <c r="AV62" s="42" t="s">
        <v>807</v>
      </c>
      <c r="AW62" s="42"/>
      <c r="AX62" s="81" t="str">
        <f t="shared" si="17"/>
        <v>כן</v>
      </c>
      <c r="AY62" s="85" t="str">
        <f t="shared" si="14"/>
        <v/>
      </c>
      <c r="AZ62" s="85" t="str">
        <f t="shared" si="15"/>
        <v/>
      </c>
    </row>
    <row r="63" spans="1:52" ht="51" hidden="1">
      <c r="A63" s="30" t="str">
        <f t="shared" si="21"/>
        <v>משרד התרבות והספורט</v>
      </c>
      <c r="B63" s="31" t="str">
        <f t="shared" si="22"/>
        <v>mcs</v>
      </c>
      <c r="C63" s="23">
        <v>101</v>
      </c>
      <c r="D63" s="23" t="str">
        <f>IF(E63="","",IF(סימול="","לא הוגדר שם משרד",CONCATENATE(סימול,".DB.",COUNTIF($B$5:B62,$B63)+1)))</f>
        <v>mcs.DB.58</v>
      </c>
      <c r="E63" s="158" t="s">
        <v>648</v>
      </c>
      <c r="F63" s="41" t="s">
        <v>648</v>
      </c>
      <c r="G63" s="43"/>
      <c r="H63" s="42" t="s">
        <v>530</v>
      </c>
      <c r="I63" s="43" t="s">
        <v>195</v>
      </c>
      <c r="J63" s="116" t="s">
        <v>649</v>
      </c>
      <c r="K63" s="43" t="s">
        <v>195</v>
      </c>
      <c r="L63" s="42" t="s">
        <v>826</v>
      </c>
      <c r="M63" s="43"/>
      <c r="N63" s="42"/>
      <c r="O63" s="43" t="s">
        <v>257</v>
      </c>
      <c r="P63" s="42"/>
      <c r="Q63" s="42" t="s">
        <v>664</v>
      </c>
      <c r="R63" s="42"/>
      <c r="S63" s="43" t="s">
        <v>195</v>
      </c>
      <c r="T63" s="43" t="s">
        <v>261</v>
      </c>
      <c r="U63" s="42"/>
      <c r="V63" s="43" t="s">
        <v>249</v>
      </c>
      <c r="W63" s="42"/>
      <c r="X63" s="53"/>
      <c r="Y63" s="137" t="s">
        <v>237</v>
      </c>
      <c r="Z63" s="42"/>
      <c r="AA63" s="43">
        <v>10</v>
      </c>
      <c r="AB63" s="43" t="s">
        <v>269</v>
      </c>
      <c r="AC63" s="42"/>
      <c r="AD63" s="43" t="s">
        <v>287</v>
      </c>
      <c r="AE63" s="42"/>
      <c r="AF63" s="119" t="str">
        <f>IF(E63="","",IF(AD63="הוחלט לא להנגיש",פרמטרים!$AF$7,IF(AD63="בוצע",פרמטרים!$AF$6,IF(OR('רשימת מאגרים'!O63=פרמטרים!$J$3,AND('רשימת מאגרים'!O63=פרמטרים!$J$4,'רשימת מאגרים'!M63&lt;&gt;"")),פרמטרים!$AF$3,IF(OR('רשימת מאגרים'!O63=פרמטרים!$J$4,AND('רשימת מאגרים'!O63=פרמטרים!$J$5,'רשימת מאגרים'!M63&lt;&gt;"")),פרמטרים!$AF$4,פרמטרים!$AF$5)))))</f>
        <v>הונגש</v>
      </c>
      <c r="AG63" s="42"/>
      <c r="AH63" s="119" t="str">
        <f>IF(E63="","",IF(AD63="הוחלט לא להנגיש",פרמטרים!$AF$7,IF(AD63="בוצע",פרמטרים!$AF$6,IF(T63=פרמטרים!$T$6,פרמטרים!$AF$7,IF(AB63=פרמטרים!$N$5,פרמטרים!$AF$3,IF(OR(AB63=פרמטרים!$N$4,T63=פרמטרים!$T$5),פרמטרים!$AF$4,פרמטרים!$AF$5))))))</f>
        <v>הונגש</v>
      </c>
      <c r="AI63" s="42"/>
      <c r="AJ63" s="119" t="str">
        <f t="shared" si="6"/>
        <v>כן</v>
      </c>
      <c r="AK63" s="42"/>
      <c r="AL63" s="136">
        <f t="shared" si="23"/>
        <v>18</v>
      </c>
      <c r="AM63" s="121"/>
      <c r="AN63" s="122">
        <f t="shared" si="12"/>
        <v>3600</v>
      </c>
      <c r="AO63" s="42"/>
      <c r="AP63" s="126" t="str">
        <f t="shared" si="13"/>
        <v>רבעונית</v>
      </c>
      <c r="AQ63" s="126"/>
      <c r="AR63" s="53"/>
      <c r="AS63" s="53">
        <v>43830</v>
      </c>
      <c r="AT63" s="53">
        <v>43780</v>
      </c>
      <c r="AU63" s="127"/>
      <c r="AV63" s="42" t="s">
        <v>807</v>
      </c>
      <c r="AW63" s="42"/>
      <c r="AX63" s="81" t="str">
        <f t="shared" si="17"/>
        <v>כן</v>
      </c>
      <c r="AY63" s="85" t="str">
        <f t="shared" si="14"/>
        <v/>
      </c>
      <c r="AZ63" s="85" t="str">
        <f t="shared" si="15"/>
        <v/>
      </c>
    </row>
    <row r="64" spans="1:52" ht="51" hidden="1">
      <c r="A64" s="30" t="str">
        <f t="shared" si="21"/>
        <v>משרד התרבות והספורט</v>
      </c>
      <c r="B64" s="31" t="str">
        <f t="shared" si="22"/>
        <v>mcs</v>
      </c>
      <c r="C64" s="23">
        <v>102</v>
      </c>
      <c r="D64" s="23" t="str">
        <f>IF(E64="","",IF(סימול="","לא הוגדר שם משרד",CONCATENATE(סימול,".DB.",COUNTIF($B$5:B63,$B64)+1)))</f>
        <v>mcs.DB.59</v>
      </c>
      <c r="E64" s="158" t="s">
        <v>650</v>
      </c>
      <c r="F64" s="41" t="s">
        <v>650</v>
      </c>
      <c r="G64" s="43"/>
      <c r="H64" s="42" t="s">
        <v>530</v>
      </c>
      <c r="I64" s="43" t="s">
        <v>195</v>
      </c>
      <c r="J64" s="116" t="s">
        <v>653</v>
      </c>
      <c r="K64" s="43" t="s">
        <v>195</v>
      </c>
      <c r="L64" s="42" t="s">
        <v>827</v>
      </c>
      <c r="M64" s="43"/>
      <c r="N64" s="42"/>
      <c r="O64" s="43" t="s">
        <v>257</v>
      </c>
      <c r="P64" s="42"/>
      <c r="Q64" s="42" t="s">
        <v>664</v>
      </c>
      <c r="R64" s="42"/>
      <c r="S64" s="43" t="s">
        <v>195</v>
      </c>
      <c r="T64" s="43" t="s">
        <v>261</v>
      </c>
      <c r="U64" s="42"/>
      <c r="V64" s="43" t="s">
        <v>249</v>
      </c>
      <c r="W64" s="42"/>
      <c r="X64" s="53"/>
      <c r="Y64" s="137" t="s">
        <v>237</v>
      </c>
      <c r="Z64" s="42"/>
      <c r="AA64" s="43">
        <v>10</v>
      </c>
      <c r="AB64" s="43" t="s">
        <v>269</v>
      </c>
      <c r="AC64" s="42"/>
      <c r="AD64" s="43" t="s">
        <v>287</v>
      </c>
      <c r="AE64" s="42"/>
      <c r="AF64" s="119" t="str">
        <f>IF(E64="","",IF(AD64="הוחלט לא להנגיש",פרמטרים!$AF$7,IF(AD64="בוצע",פרמטרים!$AF$6,IF(OR('רשימת מאגרים'!O64=פרמטרים!$J$3,AND('רשימת מאגרים'!O64=פרמטרים!$J$4,'רשימת מאגרים'!M64&lt;&gt;"")),פרמטרים!$AF$3,IF(OR('רשימת מאגרים'!O64=פרמטרים!$J$4,AND('רשימת מאגרים'!O64=פרמטרים!$J$5,'רשימת מאגרים'!M64&lt;&gt;"")),פרמטרים!$AF$4,פרמטרים!$AF$5)))))</f>
        <v>הונגש</v>
      </c>
      <c r="AG64" s="42"/>
      <c r="AH64" s="119" t="str">
        <f>IF(E64="","",IF(AD64="הוחלט לא להנגיש",פרמטרים!$AF$7,IF(AD64="בוצע",פרמטרים!$AF$6,IF(T64=פרמטרים!$T$6,פרמטרים!$AF$7,IF(AB64=פרמטרים!$N$5,פרמטרים!$AF$3,IF(OR(AB64=פרמטרים!$N$4,T64=פרמטרים!$T$5),פרמטרים!$AF$4,פרמטרים!$AF$5))))))</f>
        <v>הונגש</v>
      </c>
      <c r="AI64" s="42"/>
      <c r="AJ64" s="119" t="str">
        <f t="shared" si="6"/>
        <v>כן</v>
      </c>
      <c r="AK64" s="42"/>
      <c r="AL64" s="136">
        <f t="shared" si="23"/>
        <v>18</v>
      </c>
      <c r="AM64" s="121"/>
      <c r="AN64" s="122">
        <f t="shared" si="12"/>
        <v>3600</v>
      </c>
      <c r="AO64" s="42"/>
      <c r="AP64" s="126" t="str">
        <f t="shared" si="13"/>
        <v>רבעונית</v>
      </c>
      <c r="AQ64" s="126"/>
      <c r="AR64" s="53"/>
      <c r="AS64" s="53">
        <v>43830</v>
      </c>
      <c r="AT64" s="53">
        <v>43780</v>
      </c>
      <c r="AU64" s="127"/>
      <c r="AV64" s="42" t="s">
        <v>807</v>
      </c>
      <c r="AW64" s="42"/>
      <c r="AX64" s="81" t="str">
        <f t="shared" si="17"/>
        <v>כן</v>
      </c>
      <c r="AY64" s="85" t="str">
        <f t="shared" si="14"/>
        <v/>
      </c>
      <c r="AZ64" s="85" t="str">
        <f t="shared" si="15"/>
        <v/>
      </c>
    </row>
    <row r="65" spans="1:52" ht="51" hidden="1">
      <c r="A65" s="30" t="str">
        <f t="shared" si="21"/>
        <v>משרד התרבות והספורט</v>
      </c>
      <c r="B65" s="31" t="str">
        <f t="shared" si="22"/>
        <v>mcs</v>
      </c>
      <c r="C65" s="23">
        <v>103</v>
      </c>
      <c r="D65" s="23" t="str">
        <f>IF(E65="","",IF(סימול="","לא הוגדר שם משרד",CONCATENATE(סימול,".DB.",COUNTIF($B$5:B64,$B65)+1)))</f>
        <v>mcs.DB.60</v>
      </c>
      <c r="E65" s="158" t="s">
        <v>651</v>
      </c>
      <c r="F65" s="41" t="s">
        <v>651</v>
      </c>
      <c r="G65" s="43"/>
      <c r="H65" s="42" t="s">
        <v>530</v>
      </c>
      <c r="I65" s="43" t="s">
        <v>195</v>
      </c>
      <c r="J65" s="116" t="s">
        <v>652</v>
      </c>
      <c r="K65" s="43" t="s">
        <v>196</v>
      </c>
      <c r="L65" s="42"/>
      <c r="M65" s="43"/>
      <c r="N65" s="42"/>
      <c r="O65" s="43" t="s">
        <v>257</v>
      </c>
      <c r="P65" s="42"/>
      <c r="Q65" s="42" t="s">
        <v>664</v>
      </c>
      <c r="R65" s="42"/>
      <c r="S65" s="43" t="s">
        <v>195</v>
      </c>
      <c r="T65" s="43" t="s">
        <v>261</v>
      </c>
      <c r="U65" s="42"/>
      <c r="V65" s="43" t="s">
        <v>249</v>
      </c>
      <c r="W65" s="42"/>
      <c r="X65" s="53"/>
      <c r="Y65" s="137" t="s">
        <v>237</v>
      </c>
      <c r="Z65" s="42"/>
      <c r="AA65" s="43">
        <v>10</v>
      </c>
      <c r="AB65" s="43" t="s">
        <v>269</v>
      </c>
      <c r="AC65" s="42"/>
      <c r="AD65" s="43" t="s">
        <v>703</v>
      </c>
      <c r="AE65" s="42" t="s">
        <v>828</v>
      </c>
      <c r="AF65" s="119" t="str">
        <f>IF(E65="","",IF(AD65="הוחלט לא להנגיש",פרמטרים!$AF$7,IF(AD65="בוצע",פרמטרים!$AF$6,IF(OR('רשימת מאגרים'!O65=פרמטרים!$J$3,AND('רשימת מאגרים'!O65=פרמטרים!$J$4,'רשימת מאגרים'!M65&lt;&gt;"")),פרמטרים!$AF$3,IF(OR('רשימת מאגרים'!O65=פרמטרים!$J$4,AND('רשימת מאגרים'!O65=פרמטרים!$J$5,'רשימת מאגרים'!M65&lt;&gt;"")),פרמטרים!$AF$4,פרמטרים!$AF$5)))))</f>
        <v>לא יונגש</v>
      </c>
      <c r="AG65" s="42"/>
      <c r="AH65" s="119" t="str">
        <f>IF(E65="","",IF(AD65="הוחלט לא להנגיש",פרמטרים!$AF$7,IF(AD65="בוצע",פרמטרים!$AF$6,IF(T65=פרמטרים!$T$6,פרמטרים!$AF$7,IF(AB65=פרמטרים!$N$5,פרמטרים!$AF$3,IF(OR(AB65=פרמטרים!$N$4,T65=פרמטרים!$T$5),פרמטרים!$AF$4,פרמטרים!$AF$5))))))</f>
        <v>לא יונגש</v>
      </c>
      <c r="AI65" s="42"/>
      <c r="AJ65" s="119" t="str">
        <f t="shared" si="6"/>
        <v>כן</v>
      </c>
      <c r="AK65" s="42"/>
      <c r="AL65" s="136">
        <f>14 + 4</f>
        <v>18</v>
      </c>
      <c r="AM65" s="121"/>
      <c r="AN65" s="122">
        <f t="shared" si="12"/>
        <v>3600</v>
      </c>
      <c r="AO65" s="42"/>
      <c r="AP65" s="126" t="str">
        <f t="shared" si="13"/>
        <v>רבעונית</v>
      </c>
      <c r="AQ65" s="126"/>
      <c r="AR65" s="53"/>
      <c r="AS65" s="53">
        <v>43830</v>
      </c>
      <c r="AT65" s="53"/>
      <c r="AU65" s="127"/>
      <c r="AV65" s="42" t="s">
        <v>807</v>
      </c>
      <c r="AW65" s="42"/>
      <c r="AX65" s="81" t="str">
        <f t="shared" si="17"/>
        <v>כן</v>
      </c>
      <c r="AY65" s="85" t="str">
        <f t="shared" si="14"/>
        <v/>
      </c>
      <c r="AZ65" s="85" t="str">
        <f t="shared" si="15"/>
        <v/>
      </c>
    </row>
    <row r="66" spans="1:52" hidden="1">
      <c r="A66" s="30" t="str">
        <f t="shared" si="21"/>
        <v>משרד התרבות והספורט</v>
      </c>
      <c r="B66" s="31" t="str">
        <f t="shared" si="22"/>
        <v>mcs</v>
      </c>
      <c r="C66" s="23">
        <v>104</v>
      </c>
      <c r="D66" s="23" t="str">
        <f>IF('[1]רשימת מאגרים'!E9="","",IF(סימול="","לא הוגדר שם משרד",CONCATENATE(סימול,".DB.",COUNTIF($B$5:B65,$B66)+1)))</f>
        <v>mcs.DB.61</v>
      </c>
      <c r="F66" s="15"/>
      <c r="G66" s="43"/>
      <c r="H66" s="42" t="s">
        <v>530</v>
      </c>
      <c r="I66" s="43"/>
      <c r="J66" s="44"/>
      <c r="K66" s="43" t="s">
        <v>196</v>
      </c>
      <c r="L66" s="42"/>
      <c r="M66" s="43"/>
      <c r="N66" s="42"/>
      <c r="O66" s="43"/>
      <c r="P66" s="42"/>
      <c r="Q66" s="42"/>
      <c r="R66" s="42"/>
      <c r="S66" s="43"/>
      <c r="T66" s="43"/>
      <c r="U66" s="42"/>
      <c r="V66" s="43"/>
      <c r="W66" s="42"/>
      <c r="X66" s="53"/>
      <c r="Y66" s="137" t="s">
        <v>237</v>
      </c>
      <c r="Z66" s="42"/>
      <c r="AA66" s="43"/>
      <c r="AB66" s="43"/>
      <c r="AC66" s="42"/>
      <c r="AD66" s="43" t="str">
        <f>IF(E66="","",IF(T66=פרמטרים!$T$6,פרמטרים!$V$8,פרמטרים!$V$3))</f>
        <v/>
      </c>
      <c r="AE66" s="42"/>
      <c r="AF66" s="119" t="str">
        <f>IF(E66="","",IF(AD66="הוחלט לא להנגיש",פרמטרים!$AF$7,IF(AD66="בוצע",פרמטרים!$AF$6,IF(OR('רשימת מאגרים'!O66=פרמטרים!$J$3,AND('רשימת מאגרים'!O66=פרמטרים!$J$4,'רשימת מאגרים'!M66&lt;&gt;"")),פרמטרים!$AF$3,IF(OR('רשימת מאגרים'!O66=פרמטרים!$J$4,AND('רשימת מאגרים'!O66=פרמטרים!$J$5,'רשימת מאגרים'!M66&lt;&gt;"")),פרמטרים!$AF$4,פרמטרים!$AF$5)))))</f>
        <v/>
      </c>
      <c r="AG66" s="42"/>
      <c r="AH66" s="119" t="str">
        <f>IF(E66="","",IF(AD66="הוחלט לא להנגיש",פרמטרים!$AF$7,IF(AD66="בוצע",פרמטרים!$AF$6,IF(T66=פרמטרים!$T$6,פרמטרים!$AF$7,IF(AB66=פרמטרים!$N$5,פרמטרים!$AF$3,IF(OR(AB66=פרמטרים!$N$4,T66=פרמטרים!$T$5),פרמטרים!$AF$4,פרמטרים!$AF$5))))))</f>
        <v/>
      </c>
      <c r="AI66" s="42"/>
      <c r="AJ66" s="119" t="str">
        <f t="shared" si="6"/>
        <v/>
      </c>
      <c r="AK66" s="42"/>
      <c r="AL66" s="121"/>
      <c r="AM66" s="121"/>
      <c r="AN66" s="122" t="str">
        <f t="shared" si="12"/>
        <v/>
      </c>
      <c r="AO66" s="42"/>
      <c r="AP66" s="126" t="str">
        <f t="shared" si="13"/>
        <v/>
      </c>
      <c r="AQ66" s="126"/>
      <c r="AR66" s="53"/>
      <c r="AS66" s="53"/>
      <c r="AT66" s="53"/>
      <c r="AU66" s="127"/>
      <c r="AV66" s="42"/>
      <c r="AW66" s="42"/>
      <c r="AX66" s="81" t="str">
        <f>IF('[1]רשימת מאגרים'!E9="","","כן")</f>
        <v>כן</v>
      </c>
      <c r="AY66" s="85" t="str">
        <f t="shared" si="14"/>
        <v/>
      </c>
      <c r="AZ66" s="85" t="str">
        <f t="shared" si="15"/>
        <v/>
      </c>
    </row>
    <row r="67" spans="1:52" hidden="1">
      <c r="A67" s="30" t="str">
        <f t="shared" si="21"/>
        <v>משרד התרבות והספורט</v>
      </c>
      <c r="B67" s="31" t="str">
        <f t="shared" si="22"/>
        <v>mcs</v>
      </c>
      <c r="C67" s="23">
        <v>105</v>
      </c>
      <c r="D67" s="23" t="str">
        <f>IF('[1]רשימת מאגרים'!E10="","",IF(סימול="","לא הוגדר שם משרד",CONCATENATE(סימול,".DB.",COUNTIF($B$5:B66,$B67)+1)))</f>
        <v>mcs.DB.62</v>
      </c>
      <c r="G67" s="43"/>
      <c r="H67" s="42" t="s">
        <v>530</v>
      </c>
      <c r="I67" s="43"/>
      <c r="J67" s="114"/>
      <c r="K67" s="43" t="s">
        <v>196</v>
      </c>
      <c r="L67" s="42"/>
      <c r="M67" s="43"/>
      <c r="N67" s="42"/>
      <c r="O67" s="43"/>
      <c r="P67" s="42"/>
      <c r="Q67" s="42"/>
      <c r="R67" s="42"/>
      <c r="S67" s="43"/>
      <c r="T67" s="43"/>
      <c r="U67" s="42"/>
      <c r="V67" s="43"/>
      <c r="W67" s="42"/>
      <c r="X67" s="53"/>
      <c r="Y67" s="137" t="s">
        <v>237</v>
      </c>
      <c r="Z67" s="42"/>
      <c r="AA67" s="43"/>
      <c r="AB67" s="43" t="s">
        <v>269</v>
      </c>
      <c r="AC67" s="42"/>
      <c r="AD67" s="43" t="str">
        <f>IF(E67="","",IF(T67=פרמטרים!$T$6,פרמטרים!$V$8,פרמטרים!$V$3))</f>
        <v/>
      </c>
      <c r="AE67" s="42"/>
      <c r="AF67" s="119" t="str">
        <f>IF(E67="","",IF(AD67="הוחלט לא להנגיש",פרמטרים!$AF$7,IF(AD67="בוצע",פרמטרים!$AF$6,IF(OR('רשימת מאגרים'!O67=פרמטרים!$J$3,AND('רשימת מאגרים'!O67=פרמטרים!$J$4,'רשימת מאגרים'!M67&lt;&gt;"")),פרמטרים!$AF$3,IF(OR('רשימת מאגרים'!O67=פרמטרים!$J$4,AND('רשימת מאגרים'!O67=פרמטרים!$J$5,'רשימת מאגרים'!M67&lt;&gt;"")),פרמטרים!$AF$4,פרמטרים!$AF$5)))))</f>
        <v/>
      </c>
      <c r="AG67" s="42"/>
      <c r="AH67" s="119" t="str">
        <f>IF(E67="","",IF(AD67="הוחלט לא להנגיש",פרמטרים!$AF$7,IF(AD67="בוצע",פרמטרים!$AF$6,IF(T67=פרמטרים!$T$6,פרמטרים!$AF$7,IF(AB67=פרמטרים!$N$5,פרמטרים!$AF$3,IF(OR(AB67=פרמטרים!$N$4,T67=פרמטרים!$T$5),פרמטרים!$AF$4,פרמטרים!$AF$5))))))</f>
        <v/>
      </c>
      <c r="AI67" s="42"/>
      <c r="AJ67" s="119" t="str">
        <f t="shared" si="6"/>
        <v/>
      </c>
      <c r="AK67" s="42"/>
      <c r="AL67" s="121"/>
      <c r="AM67" s="121"/>
      <c r="AN67" s="122" t="str">
        <f t="shared" si="12"/>
        <v/>
      </c>
      <c r="AO67" s="42"/>
      <c r="AP67" s="126" t="str">
        <f t="shared" si="13"/>
        <v/>
      </c>
      <c r="AQ67" s="126"/>
      <c r="AR67" s="53"/>
      <c r="AS67" s="53"/>
      <c r="AT67" s="53"/>
      <c r="AU67" s="127"/>
      <c r="AV67" s="42"/>
      <c r="AW67" s="42"/>
      <c r="AX67" s="81" t="str">
        <f>IF('[1]רשימת מאגרים'!E10="","","כן")</f>
        <v>כן</v>
      </c>
      <c r="AY67" s="85" t="str">
        <f t="shared" si="14"/>
        <v/>
      </c>
      <c r="AZ67" s="85" t="str">
        <f t="shared" si="15"/>
        <v/>
      </c>
    </row>
    <row r="68" spans="1:52" ht="57" hidden="1">
      <c r="A68" s="30" t="str">
        <f t="shared" si="21"/>
        <v>משרד התרבות והספורט</v>
      </c>
      <c r="B68" s="31" t="str">
        <f t="shared" si="22"/>
        <v>mcs</v>
      </c>
      <c r="C68" s="23">
        <v>106</v>
      </c>
      <c r="D68" s="23" t="str">
        <f>IF(E68="","",IF(סימול="","לא הוגדר שם משרד",CONCATENATE(סימול,".DB.",COUNTIF($B$5:B67,$B68)+1)))</f>
        <v>mcs.DB.63</v>
      </c>
      <c r="E68" s="41" t="s">
        <v>742</v>
      </c>
      <c r="F68" s="52" t="s">
        <v>743</v>
      </c>
      <c r="G68" s="43"/>
      <c r="H68" s="42" t="s">
        <v>728</v>
      </c>
      <c r="I68" s="43" t="s">
        <v>195</v>
      </c>
      <c r="J68" s="135" t="s">
        <v>744</v>
      </c>
      <c r="K68" s="43" t="s">
        <v>196</v>
      </c>
      <c r="L68" s="42"/>
      <c r="M68" s="43"/>
      <c r="N68" s="42"/>
      <c r="O68" s="43" t="s">
        <v>257</v>
      </c>
      <c r="P68" s="42"/>
      <c r="Q68" s="42" t="s">
        <v>664</v>
      </c>
      <c r="R68" s="42"/>
      <c r="S68" s="43" t="s">
        <v>196</v>
      </c>
      <c r="T68" s="43" t="s">
        <v>261</v>
      </c>
      <c r="U68" s="42"/>
      <c r="V68" s="43" t="s">
        <v>249</v>
      </c>
      <c r="W68" s="42"/>
      <c r="X68" s="53"/>
      <c r="Y68" s="137" t="s">
        <v>237</v>
      </c>
      <c r="Z68" s="42"/>
      <c r="AA68" s="43">
        <v>1086</v>
      </c>
      <c r="AB68" s="43" t="s">
        <v>270</v>
      </c>
      <c r="AC68" s="42" t="s">
        <v>745</v>
      </c>
      <c r="AD68" s="43" t="str">
        <f>IF(E68="","",IF(T68=פרמטרים!$T$6,פרמטרים!$V$8,פרמטרים!$V$3))</f>
        <v>טרם החל</v>
      </c>
      <c r="AE68" s="42"/>
      <c r="AF68" s="119" t="str">
        <f>IF(E68="","",IF(AD68="הוחלט לא להנגיש",פרמטרים!$AF$7,IF(AD68="בוצע",פרמטרים!$AF$6,IF(OR('רשימת מאגרים'!O68=פרמטרים!$J$3,AND('רשימת מאגרים'!O68=פרמטרים!$J$4,'רשימת מאגרים'!M68&lt;&gt;"")),פרמטרים!$AF$3,IF(OR('רשימת מאגרים'!O68=פרמטרים!$J$4,AND('רשימת מאגרים'!O68=פרמטרים!$J$5,'רשימת מאגרים'!M68&lt;&gt;"")),פרמטרים!$AF$4,פרמטרים!$AF$5)))))</f>
        <v>נמוך</v>
      </c>
      <c r="AG68" s="42"/>
      <c r="AH68" s="119" t="str">
        <f>IF(E68="","",IF(AD68="הוחלט לא להנגיש",פרמטרים!$AF$7,IF(AD68="בוצע",פרמטרים!$AF$6,IF(T68=פרמטרים!$T$6,פרמטרים!$AF$7,IF(AB68=פרמטרים!$N$5,פרמטרים!$AF$3,IF(OR(AB68=פרמטרים!$N$4,T68=פרמטרים!$T$5),פרמטרים!$AF$4,פרמטרים!$AF$5))))))</f>
        <v>בינוני</v>
      </c>
      <c r="AI68" s="42"/>
      <c r="AJ68" s="119" t="s">
        <v>196</v>
      </c>
      <c r="AK68" s="42"/>
      <c r="AL68" s="136">
        <f>18 + 18</f>
        <v>36</v>
      </c>
      <c r="AM68" s="121"/>
      <c r="AN68" s="122">
        <f t="shared" si="12"/>
        <v>7200</v>
      </c>
      <c r="AO68" s="42"/>
      <c r="AP68" s="126" t="str">
        <f t="shared" si="13"/>
        <v>רבעונית</v>
      </c>
      <c r="AQ68" s="126"/>
      <c r="AR68" s="53"/>
      <c r="AS68" s="53"/>
      <c r="AT68" s="53"/>
      <c r="AU68" s="127"/>
      <c r="AV68" s="42" t="s">
        <v>737</v>
      </c>
      <c r="AW68" s="42"/>
      <c r="AX68" s="81" t="str">
        <f t="shared" ref="AX68:AX99" si="24">IF(E68="","","כן")</f>
        <v>כן</v>
      </c>
      <c r="AY68" s="85" t="str">
        <f t="shared" si="14"/>
        <v/>
      </c>
      <c r="AZ68" s="85" t="str">
        <f t="shared" si="15"/>
        <v/>
      </c>
    </row>
    <row r="69" spans="1:52" ht="51" hidden="1">
      <c r="A69" s="30" t="str">
        <f t="shared" si="21"/>
        <v>משרד התרבות והספורט</v>
      </c>
      <c r="B69" s="31" t="str">
        <f t="shared" si="22"/>
        <v>mcs</v>
      </c>
      <c r="C69" s="23">
        <v>107</v>
      </c>
      <c r="D69" s="23" t="str">
        <f>IF(E69="","",IF(סימול="","לא הוגדר שם משרד",CONCATENATE(סימול,".DB.",COUNTIF($B$5:B68,$B69)+1)))</f>
        <v>mcs.DB.64</v>
      </c>
      <c r="E69" s="143" t="s">
        <v>749</v>
      </c>
      <c r="F69" s="142" t="s">
        <v>749</v>
      </c>
      <c r="G69" s="141"/>
      <c r="H69" s="140" t="s">
        <v>526</v>
      </c>
      <c r="I69" s="141" t="s">
        <v>195</v>
      </c>
      <c r="J69" s="140" t="s">
        <v>750</v>
      </c>
      <c r="K69" s="43"/>
      <c r="L69" s="42"/>
      <c r="M69" s="43"/>
      <c r="N69" s="42"/>
      <c r="O69" s="43"/>
      <c r="P69" s="42"/>
      <c r="Q69" s="42"/>
      <c r="R69" s="42"/>
      <c r="S69" s="43"/>
      <c r="T69" s="43"/>
      <c r="U69" s="42"/>
      <c r="V69" s="43"/>
      <c r="W69" s="42"/>
      <c r="X69" s="53"/>
      <c r="Y69" s="43"/>
      <c r="Z69" s="42"/>
      <c r="AA69" s="43"/>
      <c r="AB69" s="43"/>
      <c r="AC69" s="42"/>
      <c r="AD69" s="43" t="str">
        <f>IF(E69="","",IF(T69=פרמטרים!$T$6,פרמטרים!$V$8,פרמטרים!$V$3))</f>
        <v>טרם החל</v>
      </c>
      <c r="AE69" s="42"/>
      <c r="AF69" s="119" t="str">
        <f>IF(E69="","",IF(AD69="הוחלט לא להנגיש",פרמטרים!$AF$7,IF(AD69="בוצע",פרמטרים!$AF$6,IF(OR('רשימת מאגרים'!O69=פרמטרים!$J$3,AND('רשימת מאגרים'!O69=פרמטרים!$J$4,'רשימת מאגרים'!M69&lt;&gt;"")),פרמטרים!$AF$3,IF(OR('רשימת מאגרים'!O69=פרמטרים!$J$4,AND('רשימת מאגרים'!O69=פרמטרים!$J$5,'רשימת מאגרים'!M69&lt;&gt;"")),פרמטרים!$AF$4,פרמטרים!$AF$5)))))</f>
        <v>נמוך</v>
      </c>
      <c r="AG69" s="42"/>
      <c r="AH69" s="119" t="str">
        <f>IF(E69="","",IF(AD69="הוחלט לא להנגיש",פרמטרים!$AF$7,IF(AD69="בוצע",פרמטרים!$AF$6,IF(T69=פרמטרים!$T$6,פרמטרים!$AF$7,IF(AB69=פרמטרים!$N$5,פרמטרים!$AF$3,IF(OR(AB69=פרמטרים!$N$4,T69=פרמטרים!$T$5),פרמטרים!$AF$4,פרמטרים!$AF$5))))))</f>
        <v>נמוך</v>
      </c>
      <c r="AI69" s="42"/>
      <c r="AJ69" s="119" t="str">
        <f t="shared" si="6"/>
        <v/>
      </c>
      <c r="AK69" s="42"/>
      <c r="AL69" s="121"/>
      <c r="AM69" s="121"/>
      <c r="AN69" s="122">
        <f t="shared" si="12"/>
        <v>0</v>
      </c>
      <c r="AO69" s="42"/>
      <c r="AP69" s="126" t="str">
        <f t="shared" si="13"/>
        <v/>
      </c>
      <c r="AQ69" s="126"/>
      <c r="AR69" s="53"/>
      <c r="AS69" s="53"/>
      <c r="AT69" s="53"/>
      <c r="AU69" s="127"/>
      <c r="AV69" s="42"/>
      <c r="AW69" s="42"/>
      <c r="AX69" s="81" t="str">
        <f t="shared" si="24"/>
        <v>כן</v>
      </c>
      <c r="AY69" s="85" t="str">
        <f t="shared" si="14"/>
        <v/>
      </c>
      <c r="AZ69" s="85" t="str">
        <f t="shared" si="15"/>
        <v/>
      </c>
    </row>
    <row r="70" spans="1:52" ht="25.5" hidden="1">
      <c r="A70" s="30" t="str">
        <f t="shared" si="21"/>
        <v>משרד התרבות והספורט</v>
      </c>
      <c r="B70" s="31" t="str">
        <f t="shared" si="22"/>
        <v>mcs</v>
      </c>
      <c r="C70" s="23">
        <v>108</v>
      </c>
      <c r="D70" s="23" t="str">
        <f>IF(E70="","",IF(סימול="","לא הוגדר שם משרד",CONCATENATE(סימול,".DB.",COUNTIF($B$5:B69,$B70)+1)))</f>
        <v>mcs.DB.65</v>
      </c>
      <c r="E70" s="142" t="s">
        <v>751</v>
      </c>
      <c r="F70" s="143" t="s">
        <v>751</v>
      </c>
      <c r="G70" s="141"/>
      <c r="H70" s="140"/>
      <c r="I70" s="141"/>
      <c r="J70" s="144"/>
      <c r="K70" s="43"/>
      <c r="L70" s="42"/>
      <c r="M70" s="43"/>
      <c r="N70" s="42"/>
      <c r="O70" s="43"/>
      <c r="P70" s="42"/>
      <c r="Q70" s="42"/>
      <c r="R70" s="42"/>
      <c r="S70" s="43"/>
      <c r="T70" s="43"/>
      <c r="U70" s="42"/>
      <c r="V70" s="43"/>
      <c r="W70" s="42"/>
      <c r="X70" s="53"/>
      <c r="Y70" s="43"/>
      <c r="Z70" s="42"/>
      <c r="AA70" s="43"/>
      <c r="AB70" s="43"/>
      <c r="AC70" s="42"/>
      <c r="AD70" s="43" t="str">
        <f>IF(E70="","",IF(T70=פרמטרים!$T$6,פרמטרים!$V$8,פרמטרים!$V$3))</f>
        <v>טרם החל</v>
      </c>
      <c r="AE70" s="42"/>
      <c r="AF70" s="119" t="str">
        <f>IF(E70="","",IF(AD70="הוחלט לא להנגיש",פרמטרים!$AF$7,IF(AD70="בוצע",פרמטרים!$AF$6,IF(OR('רשימת מאגרים'!O70=פרמטרים!$J$3,AND('רשימת מאגרים'!O70=פרמטרים!$J$4,'רשימת מאגרים'!M70&lt;&gt;"")),פרמטרים!$AF$3,IF(OR('רשימת מאגרים'!O70=פרמטרים!$J$4,AND('רשימת מאגרים'!O70=פרמטרים!$J$5,'רשימת מאגרים'!M70&lt;&gt;"")),פרמטרים!$AF$4,פרמטרים!$AF$5)))))</f>
        <v>נמוך</v>
      </c>
      <c r="AG70" s="42"/>
      <c r="AH70" s="119" t="str">
        <f>IF(E70="","",IF(AD70="הוחלט לא להנגיש",פרמטרים!$AF$7,IF(AD70="בוצע",פרמטרים!$AF$6,IF(T70=פרמטרים!$T$6,פרמטרים!$AF$7,IF(AB70=פרמטרים!$N$5,פרמטרים!$AF$3,IF(OR(AB70=פרמטרים!$N$4,T70=פרמטרים!$T$5),פרמטרים!$AF$4,פרמטרים!$AF$5))))))</f>
        <v>נמוך</v>
      </c>
      <c r="AI70" s="42"/>
      <c r="AJ70" s="119" t="str">
        <f t="shared" si="6"/>
        <v/>
      </c>
      <c r="AK70" s="42"/>
      <c r="AL70" s="121"/>
      <c r="AM70" s="121"/>
      <c r="AN70" s="122">
        <f t="shared" ref="AN70:AN101" si="25">IF($E70="","",IFERROR(AL70*$AL$1,0)+AM70)</f>
        <v>0</v>
      </c>
      <c r="AO70" s="42"/>
      <c r="AP70" s="126" t="str">
        <f t="shared" ref="AP70:AP101" si="26">IF(E70="","",IF(Y70="","",Y70))</f>
        <v/>
      </c>
      <c r="AQ70" s="126"/>
      <c r="AR70" s="53"/>
      <c r="AS70" s="53"/>
      <c r="AT70" s="53"/>
      <c r="AU70" s="127"/>
      <c r="AV70" s="42"/>
      <c r="AW70" s="42"/>
      <c r="AX70" s="81" t="str">
        <f t="shared" si="24"/>
        <v>כן</v>
      </c>
      <c r="AY70" s="85" t="str">
        <f t="shared" ref="AY70:AY101" si="27">IFERROR(IF($AR70="","",YEAR($AR70)),"")</f>
        <v/>
      </c>
      <c r="AZ70" s="85" t="str">
        <f t="shared" ref="AZ70:AZ101" si="28">IFERROR(IF($AR70="","",CONCATENATE(IF(MONTH($AR70)&lt;4,"Q1",IF(MONTH($AR70)&lt;7,"Q2",IF($AR70&lt;10,"Q3","Q4"))),"/",YEAR($AR70))),"")</f>
        <v/>
      </c>
    </row>
    <row r="71" spans="1:52" ht="63.75" hidden="1">
      <c r="A71" s="30" t="str">
        <f t="shared" si="21"/>
        <v>משרד התרבות והספורט</v>
      </c>
      <c r="B71" s="31" t="str">
        <f t="shared" si="22"/>
        <v>mcs</v>
      </c>
      <c r="C71" s="23">
        <v>109</v>
      </c>
      <c r="D71" s="23" t="str">
        <f>IF(E71="","",IF(סימול="","לא הוגדר שם משרד",CONCATENATE(סימול,".DB.",COUNTIF($B$5:B70,$B71)+1)))</f>
        <v>mcs.DB.66</v>
      </c>
      <c r="E71" s="158" t="s">
        <v>755</v>
      </c>
      <c r="F71" s="41" t="s">
        <v>755</v>
      </c>
      <c r="G71" s="43"/>
      <c r="H71" s="42" t="s">
        <v>526</v>
      </c>
      <c r="I71" s="43"/>
      <c r="J71" s="42" t="s">
        <v>756</v>
      </c>
      <c r="K71" s="43" t="s">
        <v>195</v>
      </c>
      <c r="L71" t="s">
        <v>823</v>
      </c>
      <c r="M71" s="43"/>
      <c r="N71" s="42"/>
      <c r="O71" s="43" t="s">
        <v>257</v>
      </c>
      <c r="P71" s="42"/>
      <c r="Q71" s="42" t="s">
        <v>664</v>
      </c>
      <c r="R71" s="42"/>
      <c r="S71" s="43" t="s">
        <v>195</v>
      </c>
      <c r="T71" s="43" t="s">
        <v>261</v>
      </c>
      <c r="U71" s="42"/>
      <c r="V71" s="43" t="s">
        <v>249</v>
      </c>
      <c r="W71" s="42"/>
      <c r="X71" s="53"/>
      <c r="Y71" s="43" t="s">
        <v>237</v>
      </c>
      <c r="Z71" s="42"/>
      <c r="AA71" s="43">
        <v>30</v>
      </c>
      <c r="AB71" s="43" t="s">
        <v>269</v>
      </c>
      <c r="AC71" s="42"/>
      <c r="AD71" s="43" t="s">
        <v>287</v>
      </c>
      <c r="AE71" s="42"/>
      <c r="AF71" s="119" t="str">
        <f>IF(E71="","",IF(AD71="הוחלט לא להנגיש",פרמטרים!$AF$7,IF(AD71="בוצע",פרמטרים!$AF$6,IF(OR('רשימת מאגרים'!O71=פרמטרים!$J$3,AND('רשימת מאגרים'!O71=פרמטרים!$J$4,'רשימת מאגרים'!M71&lt;&gt;"")),פרמטרים!$AF$3,IF(OR('רשימת מאגרים'!O71=פרמטרים!$J$4,AND('רשימת מאגרים'!O71=פרמטרים!$J$5,'רשימת מאגרים'!M71&lt;&gt;"")),פרמטרים!$AF$4,פרמטרים!$AF$5)))))</f>
        <v>הונגש</v>
      </c>
      <c r="AG71" s="42"/>
      <c r="AH71" s="119" t="str">
        <f>IF(E71="","",IF(AD71="הוחלט לא להנגיש",פרמטרים!$AF$7,IF(AD71="בוצע",פרמטרים!$AF$6,IF(T71=פרמטרים!$T$6,פרמטרים!$AF$7,IF(AB71=פרמטרים!$N$5,פרמטרים!$AF$3,IF(OR(AB71=פרמטרים!$N$4,T71=פרמטרים!$T$5),פרמטרים!$AF$4,פרמטרים!$AF$5))))))</f>
        <v>הונגש</v>
      </c>
      <c r="AI71" s="42"/>
      <c r="AJ71" s="119" t="s">
        <v>196</v>
      </c>
      <c r="AK71" s="42"/>
      <c r="AL71" s="121">
        <v>18</v>
      </c>
      <c r="AM71" s="121"/>
      <c r="AN71" s="122">
        <f t="shared" si="25"/>
        <v>3600</v>
      </c>
      <c r="AO71" s="42"/>
      <c r="AP71" s="126" t="str">
        <f t="shared" si="26"/>
        <v>רבעונית</v>
      </c>
      <c r="AQ71" s="126"/>
      <c r="AR71" s="53"/>
      <c r="AS71" s="145">
        <v>43830</v>
      </c>
      <c r="AT71" s="53">
        <v>43779</v>
      </c>
      <c r="AU71" s="127"/>
      <c r="AV71" s="139" t="s">
        <v>822</v>
      </c>
      <c r="AW71" s="42"/>
      <c r="AX71" s="81" t="str">
        <f t="shared" si="24"/>
        <v>כן</v>
      </c>
      <c r="AY71" s="85" t="str">
        <f t="shared" si="27"/>
        <v/>
      </c>
      <c r="AZ71" s="85" t="str">
        <f t="shared" si="28"/>
        <v/>
      </c>
    </row>
    <row r="72" spans="1:52" ht="51" hidden="1">
      <c r="A72" s="30" t="str">
        <f t="shared" si="21"/>
        <v>משרד התרבות והספורט</v>
      </c>
      <c r="B72" s="31" t="str">
        <f t="shared" si="22"/>
        <v>mcs</v>
      </c>
      <c r="C72" s="23">
        <v>110</v>
      </c>
      <c r="D72" s="23" t="str">
        <f>IF(E72="","",IF(סימול="","לא הוגדר שם משרד",CONCATENATE(סימול,".DB.",COUNTIF($B$5:B71,$B72)+1)))</f>
        <v>mcs.DB.67</v>
      </c>
      <c r="E72" s="159" t="s">
        <v>759</v>
      </c>
      <c r="F72" s="159" t="s">
        <v>760</v>
      </c>
      <c r="G72" s="43"/>
      <c r="H72" s="42"/>
      <c r="I72" s="43"/>
      <c r="J72" s="42" t="s">
        <v>758</v>
      </c>
      <c r="K72" s="43"/>
      <c r="L72" s="42"/>
      <c r="M72" s="43"/>
      <c r="N72" s="42"/>
      <c r="O72" s="43"/>
      <c r="P72" s="42"/>
      <c r="Q72" s="42"/>
      <c r="R72" s="42"/>
      <c r="S72" s="43"/>
      <c r="T72" s="43"/>
      <c r="U72" s="42"/>
      <c r="V72" s="43"/>
      <c r="W72" s="42"/>
      <c r="X72" s="53"/>
      <c r="Y72" s="43"/>
      <c r="Z72" s="42"/>
      <c r="AA72" s="43"/>
      <c r="AB72" s="43"/>
      <c r="AC72" s="42"/>
      <c r="AD72" s="43" t="str">
        <f>IF(E72="","",IF(T72=פרמטרים!$T$6,פרמטרים!$V$8,פרמטרים!$V$3))</f>
        <v>טרם החל</v>
      </c>
      <c r="AE72" s="42"/>
      <c r="AF72" s="119" t="str">
        <f>IF(E72="","",IF(AD72="הוחלט לא להנגיש",פרמטרים!$AF$7,IF(AD72="בוצע",פרמטרים!$AF$6,IF(OR('רשימת מאגרים'!O72=פרמטרים!$J$3,AND('רשימת מאגרים'!O72=פרמטרים!$J$4,'רשימת מאגרים'!M72&lt;&gt;"")),פרמטרים!$AF$3,IF(OR('רשימת מאגרים'!O72=פרמטרים!$J$4,AND('רשימת מאגרים'!O72=פרמטרים!$J$5,'רשימת מאגרים'!M72&lt;&gt;"")),פרמטרים!$AF$4,פרמטרים!$AF$5)))))</f>
        <v>נמוך</v>
      </c>
      <c r="AG72" s="42"/>
      <c r="AH72" s="119" t="str">
        <f>IF(E72="","",IF(AD72="הוחלט לא להנגיש",פרמטרים!$AF$7,IF(AD72="בוצע",פרמטרים!$AF$6,IF(T72=פרמטרים!$T$6,פרמטרים!$AF$7,IF(AB72=פרמטרים!$N$5,פרמטרים!$AF$3,IF(OR(AB72=פרמטרים!$N$4,T72=פרמטרים!$T$5),פרמטרים!$AF$4,פרמטרים!$AF$5))))))</f>
        <v>נמוך</v>
      </c>
      <c r="AI72" s="42"/>
      <c r="AJ72" s="119" t="str">
        <f t="shared" ref="AJ72:AJ134" si="29">IF($E72="","",IF($S72="כן","כן",""))</f>
        <v/>
      </c>
      <c r="AK72" s="42"/>
      <c r="AL72" s="121"/>
      <c r="AM72" s="121"/>
      <c r="AN72" s="122">
        <f t="shared" si="25"/>
        <v>0</v>
      </c>
      <c r="AO72" s="42"/>
      <c r="AP72" s="126" t="str">
        <f t="shared" si="26"/>
        <v/>
      </c>
      <c r="AQ72" s="126"/>
      <c r="AR72" s="53"/>
      <c r="AS72" s="53"/>
      <c r="AT72" s="53"/>
      <c r="AU72" s="127"/>
      <c r="AV72" s="42"/>
      <c r="AW72" s="42"/>
      <c r="AX72" s="81" t="str">
        <f t="shared" si="24"/>
        <v>כן</v>
      </c>
      <c r="AY72" s="85" t="str">
        <f t="shared" si="27"/>
        <v/>
      </c>
      <c r="AZ72" s="85" t="str">
        <f t="shared" si="28"/>
        <v/>
      </c>
    </row>
    <row r="73" spans="1:52" ht="63.75" hidden="1">
      <c r="A73" s="30" t="str">
        <f t="shared" si="21"/>
        <v>משרד התרבות והספורט</v>
      </c>
      <c r="B73" s="31" t="str">
        <f t="shared" si="22"/>
        <v>mcs</v>
      </c>
      <c r="C73" s="23">
        <v>111</v>
      </c>
      <c r="D73" s="23" t="str">
        <f>IF(E73="","",IF(סימול="","לא הוגדר שם משרד",CONCATENATE(סימול,".DB.",COUNTIF($B$5:B72,$B73)+1)))</f>
        <v>mcs.DB.68</v>
      </c>
      <c r="E73" s="41" t="s">
        <v>774</v>
      </c>
      <c r="F73" s="41" t="s">
        <v>774</v>
      </c>
      <c r="G73" s="43"/>
      <c r="H73" s="42" t="s">
        <v>724</v>
      </c>
      <c r="I73" s="43" t="s">
        <v>195</v>
      </c>
      <c r="J73" s="42" t="s">
        <v>761</v>
      </c>
      <c r="K73" s="43" t="s">
        <v>195</v>
      </c>
      <c r="L73" s="42" t="s">
        <v>779</v>
      </c>
      <c r="M73" s="43"/>
      <c r="N73" s="42"/>
      <c r="O73" s="43" t="s">
        <v>257</v>
      </c>
      <c r="P73" s="42"/>
      <c r="Q73" s="42" t="s">
        <v>664</v>
      </c>
      <c r="R73" s="42"/>
      <c r="S73" s="43" t="s">
        <v>196</v>
      </c>
      <c r="T73" s="43" t="s">
        <v>261</v>
      </c>
      <c r="U73" s="42"/>
      <c r="V73" s="43"/>
      <c r="W73" s="42"/>
      <c r="X73" s="53"/>
      <c r="Y73" s="43" t="s">
        <v>237</v>
      </c>
      <c r="Z73" s="42"/>
      <c r="AA73" s="43">
        <v>10</v>
      </c>
      <c r="AB73" s="43" t="s">
        <v>269</v>
      </c>
      <c r="AC73" s="42"/>
      <c r="AD73" s="43" t="str">
        <f>IF(E73="","",IF(T73=פרמטרים!$T$6,פרמטרים!$V$8,פרמטרים!$V$3))</f>
        <v>טרם החל</v>
      </c>
      <c r="AE73" s="42"/>
      <c r="AF73" s="119" t="str">
        <f>IF(E73="","",IF(AD73="הוחלט לא להנגיש",פרמטרים!$AF$7,IF(AD73="בוצע",פרמטרים!$AF$6,IF(OR('רשימת מאגרים'!O73=פרמטרים!$J$3,AND('רשימת מאגרים'!O73=פרמטרים!$J$4,'רשימת מאגרים'!M73&lt;&gt;"")),פרמטרים!$AF$3,IF(OR('רשימת מאגרים'!O73=פרמטרים!$J$4,AND('רשימת מאגרים'!O73=פרמטרים!$J$5,'רשימת מאגרים'!M73&lt;&gt;"")),פרמטרים!$AF$4,פרמטרים!$AF$5)))))</f>
        <v>נמוך</v>
      </c>
      <c r="AG73" s="42"/>
      <c r="AH73" s="119" t="str">
        <f>IF(E73="","",IF(AD73="הוחלט לא להנגיש",פרמטרים!$AF$7,IF(AD73="בוצע",פרמטרים!$AF$6,IF(T73=פרמטרים!$T$6,פרמטרים!$AF$7,IF(AB73=פרמטרים!$N$5,פרמטרים!$AF$3,IF(OR(AB73=פרמטרים!$N$4,T73=פרמטרים!$T$5),פרמטרים!$AF$4,פרמטרים!$AF$5))))))</f>
        <v>נמוך</v>
      </c>
      <c r="AI73" s="42"/>
      <c r="AJ73" s="119" t="str">
        <f t="shared" si="29"/>
        <v/>
      </c>
      <c r="AK73" s="42"/>
      <c r="AL73" s="121"/>
      <c r="AM73" s="121"/>
      <c r="AN73" s="122">
        <f t="shared" si="25"/>
        <v>0</v>
      </c>
      <c r="AO73" s="42"/>
      <c r="AP73" s="126" t="str">
        <f t="shared" si="26"/>
        <v>רבעונית</v>
      </c>
      <c r="AQ73" s="126"/>
      <c r="AR73" s="53"/>
      <c r="AS73" s="53">
        <v>43404</v>
      </c>
      <c r="AT73" s="53"/>
      <c r="AU73" s="127"/>
      <c r="AV73" s="42" t="s">
        <v>773</v>
      </c>
      <c r="AW73" s="42"/>
      <c r="AX73" s="81" t="str">
        <f t="shared" si="24"/>
        <v>כן</v>
      </c>
      <c r="AY73" s="85" t="str">
        <f t="shared" si="27"/>
        <v/>
      </c>
      <c r="AZ73" s="85" t="str">
        <f t="shared" si="28"/>
        <v/>
      </c>
    </row>
    <row r="74" spans="1:52" hidden="1">
      <c r="A74" s="30" t="str">
        <f t="shared" si="21"/>
        <v>משרד התרבות והספורט</v>
      </c>
      <c r="B74" s="31" t="str">
        <f t="shared" si="22"/>
        <v>mcs</v>
      </c>
      <c r="C74" s="23">
        <v>112</v>
      </c>
      <c r="D74" s="23" t="str">
        <f>IF(E74="","",IF(סימול="","לא הוגדר שם משרד",CONCATENATE(סימול,".DB.",COUNTIF($B$5:B73,$B74)+1)))</f>
        <v/>
      </c>
      <c r="E74" s="41"/>
      <c r="F74" s="52"/>
      <c r="G74" s="43"/>
      <c r="H74" s="42"/>
      <c r="I74" s="43"/>
      <c r="J74" s="114"/>
      <c r="K74" s="43"/>
      <c r="L74" s="42"/>
      <c r="M74" s="43"/>
      <c r="N74" s="42"/>
      <c r="O74" s="43"/>
      <c r="P74" s="42"/>
      <c r="Q74" s="42"/>
      <c r="R74" s="42"/>
      <c r="S74" s="43"/>
      <c r="T74" s="43"/>
      <c r="U74" s="42"/>
      <c r="V74" s="43"/>
      <c r="W74" s="42"/>
      <c r="X74" s="53"/>
      <c r="Y74" s="43"/>
      <c r="Z74" s="42"/>
      <c r="AA74" s="43"/>
      <c r="AB74" s="43"/>
      <c r="AC74" s="42"/>
      <c r="AD74" s="43" t="str">
        <f>IF(E74="","",IF(T74=פרמטרים!$T$6,פרמטרים!$V$8,פרמטרים!$V$3))</f>
        <v/>
      </c>
      <c r="AE74" s="42"/>
      <c r="AF74" s="119" t="str">
        <f>IF(E74="","",IF(AD74="הוחלט לא להנגיש",פרמטרים!$AF$7,IF(AD74="בוצע",פרמטרים!$AF$6,IF(OR('רשימת מאגרים'!O74=פרמטרים!$J$3,AND('רשימת מאגרים'!O74=פרמטרים!$J$4,'רשימת מאגרים'!M74&lt;&gt;"")),פרמטרים!$AF$3,IF(OR('רשימת מאגרים'!O74=פרמטרים!$J$4,AND('רשימת מאגרים'!O74=פרמטרים!$J$5,'רשימת מאגרים'!M74&lt;&gt;"")),פרמטרים!$AF$4,פרמטרים!$AF$5)))))</f>
        <v/>
      </c>
      <c r="AG74" s="42"/>
      <c r="AH74" s="119" t="str">
        <f>IF(E74="","",IF(AD74="הוחלט לא להנגיש",פרמטרים!$AF$7,IF(AD74="בוצע",פרמטרים!$AF$6,IF(T74=פרמטרים!$T$6,פרמטרים!$AF$7,IF(AB74=פרמטרים!$N$5,פרמטרים!$AF$3,IF(OR(AB74=פרמטרים!$N$4,T74=פרמטרים!$T$5),פרמטרים!$AF$4,פרמטרים!$AF$5))))))</f>
        <v/>
      </c>
      <c r="AI74" s="42"/>
      <c r="AJ74" s="119" t="str">
        <f t="shared" si="29"/>
        <v/>
      </c>
      <c r="AK74" s="42"/>
      <c r="AL74" s="121"/>
      <c r="AM74" s="121"/>
      <c r="AN74" s="122" t="str">
        <f t="shared" si="25"/>
        <v/>
      </c>
      <c r="AO74" s="42"/>
      <c r="AP74" s="126" t="str">
        <f t="shared" si="26"/>
        <v/>
      </c>
      <c r="AQ74" s="126"/>
      <c r="AR74" s="53"/>
      <c r="AS74" s="53"/>
      <c r="AT74" s="53"/>
      <c r="AU74" s="127"/>
      <c r="AV74" s="42"/>
      <c r="AW74" s="42"/>
      <c r="AX74" s="81" t="str">
        <f t="shared" si="24"/>
        <v/>
      </c>
      <c r="AY74" s="85" t="str">
        <f t="shared" si="27"/>
        <v/>
      </c>
      <c r="AZ74" s="85" t="str">
        <f t="shared" si="28"/>
        <v/>
      </c>
    </row>
    <row r="75" spans="1:52" hidden="1">
      <c r="A75" s="30" t="str">
        <f t="shared" si="21"/>
        <v>משרד התרבות והספורט</v>
      </c>
      <c r="B75" s="31" t="str">
        <f t="shared" si="22"/>
        <v>mcs</v>
      </c>
      <c r="C75" s="23">
        <v>113</v>
      </c>
      <c r="D75" s="23" t="str">
        <f>IF(E75="","",IF(סימול="","לא הוגדר שם משרד",CONCATENATE(סימול,".DB.",COUNTIF($B$5:B74,$B75)+1)))</f>
        <v/>
      </c>
      <c r="E75" s="41"/>
      <c r="F75" s="52"/>
      <c r="G75" s="43"/>
      <c r="H75" s="42"/>
      <c r="I75" s="43"/>
      <c r="J75" s="114"/>
      <c r="K75" s="43"/>
      <c r="L75" s="42"/>
      <c r="M75" s="43"/>
      <c r="N75" s="42"/>
      <c r="O75" s="43"/>
      <c r="P75" s="42"/>
      <c r="Q75" s="42"/>
      <c r="R75" s="42"/>
      <c r="S75" s="43"/>
      <c r="T75" s="43"/>
      <c r="U75" s="42"/>
      <c r="V75" s="43"/>
      <c r="W75" s="42"/>
      <c r="X75" s="53"/>
      <c r="Y75" s="43"/>
      <c r="Z75" s="42"/>
      <c r="AA75" s="43"/>
      <c r="AB75" s="43"/>
      <c r="AC75" s="42"/>
      <c r="AD75" s="43" t="str">
        <f>IF(E75="","",IF(T75=פרמטרים!$T$6,פרמטרים!$V$8,פרמטרים!$V$3))</f>
        <v/>
      </c>
      <c r="AE75" s="42"/>
      <c r="AF75" s="119" t="str">
        <f>IF(E75="","",IF(AD75="הוחלט לא להנגיש",פרמטרים!$AF$7,IF(AD75="בוצע",פרמטרים!$AF$6,IF(OR('רשימת מאגרים'!O75=פרמטרים!$J$3,AND('רשימת מאגרים'!O75=פרמטרים!$J$4,'רשימת מאגרים'!M75&lt;&gt;"")),פרמטרים!$AF$3,IF(OR('רשימת מאגרים'!O75=פרמטרים!$J$4,AND('רשימת מאגרים'!O75=פרמטרים!$J$5,'רשימת מאגרים'!M75&lt;&gt;"")),פרמטרים!$AF$4,פרמטרים!$AF$5)))))</f>
        <v/>
      </c>
      <c r="AG75" s="42"/>
      <c r="AH75" s="119" t="str">
        <f>IF(E75="","",IF(AD75="הוחלט לא להנגיש",פרמטרים!$AF$7,IF(AD75="בוצע",פרמטרים!$AF$6,IF(T75=פרמטרים!$T$6,פרמטרים!$AF$7,IF(AB75=פרמטרים!$N$5,פרמטרים!$AF$3,IF(OR(AB75=פרמטרים!$N$4,T75=פרמטרים!$T$5),פרמטרים!$AF$4,פרמטרים!$AF$5))))))</f>
        <v/>
      </c>
      <c r="AI75" s="42"/>
      <c r="AJ75" s="119" t="str">
        <f t="shared" si="29"/>
        <v/>
      </c>
      <c r="AK75" s="42"/>
      <c r="AL75" s="121"/>
      <c r="AM75" s="121"/>
      <c r="AN75" s="122" t="str">
        <f t="shared" si="25"/>
        <v/>
      </c>
      <c r="AO75" s="42"/>
      <c r="AP75" s="126" t="str">
        <f t="shared" si="26"/>
        <v/>
      </c>
      <c r="AQ75" s="126"/>
      <c r="AR75" s="53"/>
      <c r="AS75" s="53"/>
      <c r="AT75" s="53"/>
      <c r="AU75" s="127"/>
      <c r="AV75" s="42"/>
      <c r="AW75" s="42"/>
      <c r="AX75" s="81" t="str">
        <f t="shared" si="24"/>
        <v/>
      </c>
      <c r="AY75" s="85" t="str">
        <f t="shared" si="27"/>
        <v/>
      </c>
      <c r="AZ75" s="85" t="str">
        <f t="shared" si="28"/>
        <v/>
      </c>
    </row>
    <row r="76" spans="1:52" hidden="1">
      <c r="A76" s="30" t="str">
        <f t="shared" si="21"/>
        <v>משרד התרבות והספורט</v>
      </c>
      <c r="B76" s="31" t="str">
        <f t="shared" si="22"/>
        <v>mcs</v>
      </c>
      <c r="C76" s="23">
        <v>114</v>
      </c>
      <c r="D76" s="23" t="str">
        <f>IF(E76="","",IF(סימול="","לא הוגדר שם משרד",CONCATENATE(סימול,".DB.",COUNTIF($B$5:B75,$B76)+1)))</f>
        <v/>
      </c>
      <c r="E76" s="41"/>
      <c r="F76" s="52"/>
      <c r="G76" s="43"/>
      <c r="H76" s="42"/>
      <c r="I76" s="43"/>
      <c r="J76" s="114"/>
      <c r="K76" s="43"/>
      <c r="L76" s="42"/>
      <c r="M76" s="43"/>
      <c r="N76" s="42"/>
      <c r="O76" s="43"/>
      <c r="P76" s="42"/>
      <c r="Q76" s="42"/>
      <c r="R76" s="42"/>
      <c r="S76" s="43"/>
      <c r="T76" s="43"/>
      <c r="U76" s="42"/>
      <c r="V76" s="43"/>
      <c r="W76" s="42"/>
      <c r="X76" s="53"/>
      <c r="Y76" s="43"/>
      <c r="Z76" s="42"/>
      <c r="AA76" s="43"/>
      <c r="AB76" s="43"/>
      <c r="AC76" s="42"/>
      <c r="AD76" s="43" t="str">
        <f>IF(E76="","",IF(T76=פרמטרים!$T$6,פרמטרים!$V$8,פרמטרים!$V$3))</f>
        <v/>
      </c>
      <c r="AE76" s="42"/>
      <c r="AF76" s="119" t="str">
        <f>IF(E76="","",IF(AD76="הוחלט לא להנגיש",פרמטרים!$AF$7,IF(AD76="בוצע",פרמטרים!$AF$6,IF(OR('רשימת מאגרים'!O76=פרמטרים!$J$3,AND('רשימת מאגרים'!O76=פרמטרים!$J$4,'רשימת מאגרים'!M76&lt;&gt;"")),פרמטרים!$AF$3,IF(OR('רשימת מאגרים'!O76=פרמטרים!$J$4,AND('רשימת מאגרים'!O76=פרמטרים!$J$5,'רשימת מאגרים'!M76&lt;&gt;"")),פרמטרים!$AF$4,פרמטרים!$AF$5)))))</f>
        <v/>
      </c>
      <c r="AG76" s="42"/>
      <c r="AH76" s="119" t="str">
        <f>IF(E76="","",IF(AD76="הוחלט לא להנגיש",פרמטרים!$AF$7,IF(AD76="בוצע",פרמטרים!$AF$6,IF(T76=פרמטרים!$T$6,פרמטרים!$AF$7,IF(AB76=פרמטרים!$N$5,פרמטרים!$AF$3,IF(OR(AB76=פרמטרים!$N$4,T76=פרמטרים!$T$5),פרמטרים!$AF$4,פרמטרים!$AF$5))))))</f>
        <v/>
      </c>
      <c r="AI76" s="42"/>
      <c r="AJ76" s="119" t="str">
        <f t="shared" si="29"/>
        <v/>
      </c>
      <c r="AK76" s="42"/>
      <c r="AL76" s="121"/>
      <c r="AM76" s="121"/>
      <c r="AN76" s="122" t="str">
        <f t="shared" si="25"/>
        <v/>
      </c>
      <c r="AO76" s="42"/>
      <c r="AP76" s="126" t="str">
        <f t="shared" si="26"/>
        <v/>
      </c>
      <c r="AQ76" s="126"/>
      <c r="AR76" s="53"/>
      <c r="AS76" s="53"/>
      <c r="AT76" s="53"/>
      <c r="AU76" s="127"/>
      <c r="AV76" s="42"/>
      <c r="AW76" s="42"/>
      <c r="AX76" s="81" t="str">
        <f t="shared" si="24"/>
        <v/>
      </c>
      <c r="AY76" s="85" t="str">
        <f t="shared" si="27"/>
        <v/>
      </c>
      <c r="AZ76" s="85" t="str">
        <f t="shared" si="28"/>
        <v/>
      </c>
    </row>
    <row r="77" spans="1:52" hidden="1">
      <c r="A77" s="30" t="str">
        <f t="shared" si="21"/>
        <v>משרד התרבות והספורט</v>
      </c>
      <c r="B77" s="31" t="str">
        <f t="shared" si="22"/>
        <v>mcs</v>
      </c>
      <c r="C77" s="23">
        <v>115</v>
      </c>
      <c r="D77" s="23" t="str">
        <f>IF(E77="","",IF(סימול="","לא הוגדר שם משרד",CONCATENATE(סימול,".DB.",COUNTIF($B$5:B76,$B77)+1)))</f>
        <v/>
      </c>
      <c r="E77" s="41"/>
      <c r="F77" s="52"/>
      <c r="G77" s="43"/>
      <c r="H77" s="42"/>
      <c r="I77" s="43"/>
      <c r="J77" s="114"/>
      <c r="K77" s="43"/>
      <c r="L77" s="42"/>
      <c r="M77" s="43"/>
      <c r="N77" s="42"/>
      <c r="O77" s="43"/>
      <c r="P77" s="42"/>
      <c r="Q77" s="42"/>
      <c r="R77" s="42"/>
      <c r="S77" s="43"/>
      <c r="T77" s="43"/>
      <c r="U77" s="42"/>
      <c r="V77" s="43"/>
      <c r="W77" s="42"/>
      <c r="X77" s="53"/>
      <c r="Y77" s="43"/>
      <c r="Z77" s="42"/>
      <c r="AA77" s="43"/>
      <c r="AB77" s="43"/>
      <c r="AC77" s="42"/>
      <c r="AD77" s="43" t="str">
        <f>IF(E77="","",IF(T77=פרמטרים!$T$6,פרמטרים!$V$8,פרמטרים!$V$3))</f>
        <v/>
      </c>
      <c r="AE77" s="42"/>
      <c r="AF77" s="119" t="str">
        <f>IF(E77="","",IF(AD77="הוחלט לא להנגיש",פרמטרים!$AF$7,IF(AD77="בוצע",פרמטרים!$AF$6,IF(OR('רשימת מאגרים'!O77=פרמטרים!$J$3,AND('רשימת מאגרים'!O77=פרמטרים!$J$4,'רשימת מאגרים'!M77&lt;&gt;"")),פרמטרים!$AF$3,IF(OR('רשימת מאגרים'!O77=פרמטרים!$J$4,AND('רשימת מאגרים'!O77=פרמטרים!$J$5,'רשימת מאגרים'!M77&lt;&gt;"")),פרמטרים!$AF$4,פרמטרים!$AF$5)))))</f>
        <v/>
      </c>
      <c r="AG77" s="42"/>
      <c r="AH77" s="119" t="str">
        <f>IF(E77="","",IF(AD77="הוחלט לא להנגיש",פרמטרים!$AF$7,IF(AD77="בוצע",פרמטרים!$AF$6,IF(T77=פרמטרים!$T$6,פרמטרים!$AF$7,IF(AB77=פרמטרים!$N$5,פרמטרים!$AF$3,IF(OR(AB77=פרמטרים!$N$4,T77=פרמטרים!$T$5),פרמטרים!$AF$4,פרמטרים!$AF$5))))))</f>
        <v/>
      </c>
      <c r="AI77" s="42"/>
      <c r="AJ77" s="119" t="str">
        <f t="shared" si="29"/>
        <v/>
      </c>
      <c r="AK77" s="42"/>
      <c r="AL77" s="121"/>
      <c r="AM77" s="121"/>
      <c r="AN77" s="122" t="str">
        <f t="shared" si="25"/>
        <v/>
      </c>
      <c r="AO77" s="42"/>
      <c r="AP77" s="126" t="str">
        <f t="shared" si="26"/>
        <v/>
      </c>
      <c r="AQ77" s="126"/>
      <c r="AR77" s="53"/>
      <c r="AS77" s="53"/>
      <c r="AT77" s="53"/>
      <c r="AU77" s="127"/>
      <c r="AV77" s="42"/>
      <c r="AW77" s="42"/>
      <c r="AX77" s="81" t="str">
        <f t="shared" si="24"/>
        <v/>
      </c>
      <c r="AY77" s="85" t="str">
        <f t="shared" si="27"/>
        <v/>
      </c>
      <c r="AZ77" s="85" t="str">
        <f t="shared" si="28"/>
        <v/>
      </c>
    </row>
    <row r="78" spans="1:52" hidden="1">
      <c r="A78" s="30" t="str">
        <f t="shared" si="21"/>
        <v>משרד התרבות והספורט</v>
      </c>
      <c r="B78" s="31" t="str">
        <f t="shared" si="22"/>
        <v>mcs</v>
      </c>
      <c r="C78" s="23">
        <v>116</v>
      </c>
      <c r="D78" s="23" t="str">
        <f>IF(E78="","",IF(סימול="","לא הוגדר שם משרד",CONCATENATE(סימול,".DB.",COUNTIF($B$5:B77,$B78)+1)))</f>
        <v/>
      </c>
      <c r="E78" s="41"/>
      <c r="F78" s="52"/>
      <c r="G78" s="43"/>
      <c r="H78" s="42"/>
      <c r="I78" s="43"/>
      <c r="J78" s="114"/>
      <c r="K78" s="43"/>
      <c r="L78" s="42"/>
      <c r="M78" s="43"/>
      <c r="N78" s="42"/>
      <c r="O78" s="43"/>
      <c r="P78" s="42"/>
      <c r="Q78" s="42"/>
      <c r="R78" s="42"/>
      <c r="S78" s="43"/>
      <c r="T78" s="43"/>
      <c r="U78" s="42"/>
      <c r="V78" s="43"/>
      <c r="W78" s="42"/>
      <c r="X78" s="53"/>
      <c r="Y78" s="43"/>
      <c r="Z78" s="42"/>
      <c r="AA78" s="43"/>
      <c r="AB78" s="43"/>
      <c r="AC78" s="42"/>
      <c r="AD78" s="43" t="str">
        <f>IF(E78="","",IF(T78=פרמטרים!$T$6,פרמטרים!$V$8,פרמטרים!$V$3))</f>
        <v/>
      </c>
      <c r="AE78" s="42"/>
      <c r="AF78" s="119" t="str">
        <f>IF(E78="","",IF(AD78="הוחלט לא להנגיש",פרמטרים!$AF$7,IF(AD78="בוצע",פרמטרים!$AF$6,IF(OR('רשימת מאגרים'!O78=פרמטרים!$J$3,AND('רשימת מאגרים'!O78=פרמטרים!$J$4,'רשימת מאגרים'!M78&lt;&gt;"")),פרמטרים!$AF$3,IF(OR('רשימת מאגרים'!O78=פרמטרים!$J$4,AND('רשימת מאגרים'!O78=פרמטרים!$J$5,'רשימת מאגרים'!M78&lt;&gt;"")),פרמטרים!$AF$4,פרמטרים!$AF$5)))))</f>
        <v/>
      </c>
      <c r="AG78" s="42"/>
      <c r="AH78" s="119" t="str">
        <f>IF(E78="","",IF(AD78="הוחלט לא להנגיש",פרמטרים!$AF$7,IF(AD78="בוצע",פרמטרים!$AF$6,IF(T78=פרמטרים!$T$6,פרמטרים!$AF$7,IF(AB78=פרמטרים!$N$5,פרמטרים!$AF$3,IF(OR(AB78=פרמטרים!$N$4,T78=פרמטרים!$T$5),פרמטרים!$AF$4,פרמטרים!$AF$5))))))</f>
        <v/>
      </c>
      <c r="AI78" s="42"/>
      <c r="AJ78" s="119" t="str">
        <f t="shared" si="29"/>
        <v/>
      </c>
      <c r="AK78" s="42"/>
      <c r="AL78" s="121"/>
      <c r="AM78" s="121"/>
      <c r="AN78" s="122" t="str">
        <f t="shared" si="25"/>
        <v/>
      </c>
      <c r="AO78" s="42"/>
      <c r="AP78" s="126" t="str">
        <f t="shared" si="26"/>
        <v/>
      </c>
      <c r="AQ78" s="126"/>
      <c r="AR78" s="53"/>
      <c r="AS78" s="53"/>
      <c r="AT78" s="53"/>
      <c r="AU78" s="127"/>
      <c r="AV78" s="42"/>
      <c r="AW78" s="42"/>
      <c r="AX78" s="81" t="str">
        <f t="shared" si="24"/>
        <v/>
      </c>
      <c r="AY78" s="85" t="str">
        <f t="shared" si="27"/>
        <v/>
      </c>
      <c r="AZ78" s="85" t="str">
        <f t="shared" si="28"/>
        <v/>
      </c>
    </row>
    <row r="79" spans="1:52" hidden="1">
      <c r="A79" s="30" t="str">
        <f t="shared" si="21"/>
        <v>משרד התרבות והספורט</v>
      </c>
      <c r="B79" s="31" t="str">
        <f t="shared" si="22"/>
        <v>mcs</v>
      </c>
      <c r="C79" s="23">
        <v>117</v>
      </c>
      <c r="D79" s="23" t="str">
        <f>IF(E79="","",IF(סימול="","לא הוגדר שם משרד",CONCATENATE(סימול,".DB.",COUNTIF($B$5:B78,$B79)+1)))</f>
        <v/>
      </c>
      <c r="E79" s="41"/>
      <c r="F79" s="52"/>
      <c r="G79" s="43"/>
      <c r="H79" s="42"/>
      <c r="I79" s="43"/>
      <c r="J79" s="114"/>
      <c r="K79" s="43"/>
      <c r="L79" s="42"/>
      <c r="M79" s="43"/>
      <c r="N79" s="42"/>
      <c r="O79" s="43"/>
      <c r="P79" s="42"/>
      <c r="Q79" s="42"/>
      <c r="R79" s="42"/>
      <c r="S79" s="43"/>
      <c r="T79" s="43"/>
      <c r="U79" s="42"/>
      <c r="V79" s="43"/>
      <c r="W79" s="42"/>
      <c r="X79" s="53"/>
      <c r="Y79" s="43"/>
      <c r="Z79" s="42"/>
      <c r="AA79" s="43"/>
      <c r="AB79" s="43"/>
      <c r="AC79" s="42"/>
      <c r="AD79" s="43" t="str">
        <f>IF(E79="","",IF(T79=פרמטרים!$T$6,פרמטרים!$V$8,פרמטרים!$V$3))</f>
        <v/>
      </c>
      <c r="AE79" s="42"/>
      <c r="AF79" s="119" t="str">
        <f>IF(E79="","",IF(AD79="הוחלט לא להנגיש",פרמטרים!$AF$7,IF(AD79="בוצע",פרמטרים!$AF$6,IF(OR('רשימת מאגרים'!O79=פרמטרים!$J$3,AND('רשימת מאגרים'!O79=פרמטרים!$J$4,'רשימת מאגרים'!M79&lt;&gt;"")),פרמטרים!$AF$3,IF(OR('רשימת מאגרים'!O79=פרמטרים!$J$4,AND('רשימת מאגרים'!O79=פרמטרים!$J$5,'רשימת מאגרים'!M79&lt;&gt;"")),פרמטרים!$AF$4,פרמטרים!$AF$5)))))</f>
        <v/>
      </c>
      <c r="AG79" s="42"/>
      <c r="AH79" s="119" t="str">
        <f>IF(E79="","",IF(AD79="הוחלט לא להנגיש",פרמטרים!$AF$7,IF(AD79="בוצע",פרמטרים!$AF$6,IF(T79=פרמטרים!$T$6,פרמטרים!$AF$7,IF(AB79=פרמטרים!$N$5,פרמטרים!$AF$3,IF(OR(AB79=פרמטרים!$N$4,T79=פרמטרים!$T$5),פרמטרים!$AF$4,פרמטרים!$AF$5))))))</f>
        <v/>
      </c>
      <c r="AI79" s="42"/>
      <c r="AJ79" s="119" t="str">
        <f t="shared" si="29"/>
        <v/>
      </c>
      <c r="AK79" s="42"/>
      <c r="AL79" s="121"/>
      <c r="AM79" s="121"/>
      <c r="AN79" s="122" t="str">
        <f t="shared" si="25"/>
        <v/>
      </c>
      <c r="AO79" s="42"/>
      <c r="AP79" s="126" t="str">
        <f t="shared" si="26"/>
        <v/>
      </c>
      <c r="AQ79" s="126"/>
      <c r="AR79" s="53"/>
      <c r="AS79" s="53"/>
      <c r="AT79" s="53"/>
      <c r="AU79" s="127"/>
      <c r="AV79" s="42"/>
      <c r="AW79" s="42"/>
      <c r="AX79" s="81" t="str">
        <f t="shared" si="24"/>
        <v/>
      </c>
      <c r="AY79" s="85" t="str">
        <f t="shared" si="27"/>
        <v/>
      </c>
      <c r="AZ79" s="85" t="str">
        <f t="shared" si="28"/>
        <v/>
      </c>
    </row>
    <row r="80" spans="1:52" hidden="1">
      <c r="A80" s="30" t="str">
        <f t="shared" si="21"/>
        <v>משרד התרבות והספורט</v>
      </c>
      <c r="B80" s="31" t="str">
        <f t="shared" si="22"/>
        <v>mcs</v>
      </c>
      <c r="C80" s="23">
        <v>118</v>
      </c>
      <c r="D80" s="23" t="str">
        <f>IF(E80="","",IF(סימול="","לא הוגדר שם משרד",CONCATENATE(סימול,".DB.",COUNTIF($B$5:B79,$B80)+1)))</f>
        <v/>
      </c>
      <c r="E80" s="41"/>
      <c r="F80" s="52"/>
      <c r="G80" s="43"/>
      <c r="H80" s="42"/>
      <c r="I80" s="43"/>
      <c r="J80" s="114"/>
      <c r="K80" s="43"/>
      <c r="L80" s="42"/>
      <c r="M80" s="43"/>
      <c r="N80" s="42"/>
      <c r="O80" s="43"/>
      <c r="P80" s="42"/>
      <c r="Q80" s="42"/>
      <c r="R80" s="42"/>
      <c r="S80" s="43"/>
      <c r="T80" s="43"/>
      <c r="U80" s="42"/>
      <c r="V80" s="43"/>
      <c r="W80" s="42"/>
      <c r="X80" s="53"/>
      <c r="Y80" s="43"/>
      <c r="Z80" s="42"/>
      <c r="AA80" s="43"/>
      <c r="AB80" s="43"/>
      <c r="AC80" s="42"/>
      <c r="AD80" s="43" t="str">
        <f>IF(E80="","",IF(T80=פרמטרים!$T$6,פרמטרים!$V$8,פרמטרים!$V$3))</f>
        <v/>
      </c>
      <c r="AE80" s="42"/>
      <c r="AF80" s="119" t="str">
        <f>IF(E80="","",IF(AD80="הוחלט לא להנגיש",פרמטרים!$AF$7,IF(AD80="בוצע",פרמטרים!$AF$6,IF(OR('רשימת מאגרים'!O80=פרמטרים!$J$3,AND('רשימת מאגרים'!O80=פרמטרים!$J$4,'רשימת מאגרים'!M80&lt;&gt;"")),פרמטרים!$AF$3,IF(OR('רשימת מאגרים'!O80=פרמטרים!$J$4,AND('רשימת מאגרים'!O80=פרמטרים!$J$5,'רשימת מאגרים'!M80&lt;&gt;"")),פרמטרים!$AF$4,פרמטרים!$AF$5)))))</f>
        <v/>
      </c>
      <c r="AG80" s="42"/>
      <c r="AH80" s="119" t="str">
        <f>IF(E80="","",IF(AD80="הוחלט לא להנגיש",פרמטרים!$AF$7,IF(AD80="בוצע",פרמטרים!$AF$6,IF(T80=פרמטרים!$T$6,פרמטרים!$AF$7,IF(AB80=פרמטרים!$N$5,פרמטרים!$AF$3,IF(OR(AB80=פרמטרים!$N$4,T80=פרמטרים!$T$5),פרמטרים!$AF$4,פרמטרים!$AF$5))))))</f>
        <v/>
      </c>
      <c r="AI80" s="42"/>
      <c r="AJ80" s="119" t="str">
        <f t="shared" si="29"/>
        <v/>
      </c>
      <c r="AK80" s="42"/>
      <c r="AL80" s="121"/>
      <c r="AM80" s="121"/>
      <c r="AN80" s="122" t="str">
        <f t="shared" si="25"/>
        <v/>
      </c>
      <c r="AO80" s="42"/>
      <c r="AP80" s="126" t="str">
        <f t="shared" si="26"/>
        <v/>
      </c>
      <c r="AQ80" s="126"/>
      <c r="AR80" s="53"/>
      <c r="AS80" s="53"/>
      <c r="AT80" s="53"/>
      <c r="AU80" s="127"/>
      <c r="AV80" s="42"/>
      <c r="AW80" s="42"/>
      <c r="AX80" s="81" t="str">
        <f t="shared" si="24"/>
        <v/>
      </c>
      <c r="AY80" s="85" t="str">
        <f t="shared" si="27"/>
        <v/>
      </c>
      <c r="AZ80" s="85" t="str">
        <f t="shared" si="28"/>
        <v/>
      </c>
    </row>
    <row r="81" spans="1:52" hidden="1">
      <c r="A81" s="30" t="str">
        <f t="shared" si="21"/>
        <v>משרד התרבות והספורט</v>
      </c>
      <c r="B81" s="31" t="str">
        <f t="shared" si="22"/>
        <v>mcs</v>
      </c>
      <c r="C81" s="23">
        <v>119</v>
      </c>
      <c r="D81" s="23" t="str">
        <f>IF(E81="","",IF(סימול="","לא הוגדר שם משרד",CONCATENATE(סימול,".DB.",COUNTIF($B$5:B80,$B81)+1)))</f>
        <v/>
      </c>
      <c r="E81" s="41"/>
      <c r="F81" s="52"/>
      <c r="G81" s="43"/>
      <c r="H81" s="42"/>
      <c r="I81" s="43"/>
      <c r="J81" s="114"/>
      <c r="K81" s="43"/>
      <c r="L81" s="42"/>
      <c r="M81" s="43"/>
      <c r="N81" s="42"/>
      <c r="O81" s="43"/>
      <c r="P81" s="42"/>
      <c r="Q81" s="42"/>
      <c r="R81" s="42"/>
      <c r="S81" s="43"/>
      <c r="T81" s="43"/>
      <c r="U81" s="42"/>
      <c r="V81" s="43"/>
      <c r="W81" s="42"/>
      <c r="X81" s="53"/>
      <c r="Y81" s="43"/>
      <c r="Z81" s="42"/>
      <c r="AA81" s="43"/>
      <c r="AB81" s="43"/>
      <c r="AC81" s="42"/>
      <c r="AD81" s="43" t="str">
        <f>IF(E81="","",IF(T81=פרמטרים!$T$6,פרמטרים!$V$8,פרמטרים!$V$3))</f>
        <v/>
      </c>
      <c r="AE81" s="42"/>
      <c r="AF81" s="119" t="str">
        <f>IF(E81="","",IF(AD81="הוחלט לא להנגיש",פרמטרים!$AF$7,IF(AD81="בוצע",פרמטרים!$AF$6,IF(OR('רשימת מאגרים'!O81=פרמטרים!$J$3,AND('רשימת מאגרים'!O81=פרמטרים!$J$4,'רשימת מאגרים'!M81&lt;&gt;"")),פרמטרים!$AF$3,IF(OR('רשימת מאגרים'!O81=פרמטרים!$J$4,AND('רשימת מאגרים'!O81=פרמטרים!$J$5,'רשימת מאגרים'!M81&lt;&gt;"")),פרמטרים!$AF$4,פרמטרים!$AF$5)))))</f>
        <v/>
      </c>
      <c r="AG81" s="42"/>
      <c r="AH81" s="119" t="str">
        <f>IF(E81="","",IF(AD81="הוחלט לא להנגיש",פרמטרים!$AF$7,IF(AD81="בוצע",פרמטרים!$AF$6,IF(T81=פרמטרים!$T$6,פרמטרים!$AF$7,IF(AB81=פרמטרים!$N$5,פרמטרים!$AF$3,IF(OR(AB81=פרמטרים!$N$4,T81=פרמטרים!$T$5),פרמטרים!$AF$4,פרמטרים!$AF$5))))))</f>
        <v/>
      </c>
      <c r="AI81" s="42"/>
      <c r="AJ81" s="119" t="str">
        <f t="shared" si="29"/>
        <v/>
      </c>
      <c r="AK81" s="42"/>
      <c r="AL81" s="121"/>
      <c r="AM81" s="121"/>
      <c r="AN81" s="122" t="str">
        <f t="shared" si="25"/>
        <v/>
      </c>
      <c r="AO81" s="42"/>
      <c r="AP81" s="126" t="str">
        <f t="shared" si="26"/>
        <v/>
      </c>
      <c r="AQ81" s="126"/>
      <c r="AR81" s="53"/>
      <c r="AS81" s="53"/>
      <c r="AT81" s="53"/>
      <c r="AU81" s="127"/>
      <c r="AV81" s="42"/>
      <c r="AW81" s="42"/>
      <c r="AX81" s="81" t="str">
        <f t="shared" si="24"/>
        <v/>
      </c>
      <c r="AY81" s="85" t="str">
        <f t="shared" si="27"/>
        <v/>
      </c>
      <c r="AZ81" s="85" t="str">
        <f t="shared" si="28"/>
        <v/>
      </c>
    </row>
    <row r="82" spans="1:52" hidden="1">
      <c r="A82" s="30" t="str">
        <f t="shared" si="21"/>
        <v>משרד התרבות והספורט</v>
      </c>
      <c r="B82" s="31" t="str">
        <f t="shared" si="22"/>
        <v>mcs</v>
      </c>
      <c r="C82" s="23">
        <v>120</v>
      </c>
      <c r="D82" s="23" t="str">
        <f>IF(E82="","",IF(סימול="","לא הוגדר שם משרד",CONCATENATE(סימול,".DB.",COUNTIF($B$5:B81,$B82)+1)))</f>
        <v/>
      </c>
      <c r="E82" s="41"/>
      <c r="F82" s="52"/>
      <c r="G82" s="43"/>
      <c r="H82" s="42"/>
      <c r="I82" s="43"/>
      <c r="J82" s="114"/>
      <c r="K82" s="43"/>
      <c r="L82" s="42"/>
      <c r="M82" s="43"/>
      <c r="N82" s="42"/>
      <c r="O82" s="43"/>
      <c r="P82" s="42"/>
      <c r="Q82" s="42"/>
      <c r="R82" s="42"/>
      <c r="S82" s="43"/>
      <c r="T82" s="43"/>
      <c r="U82" s="42"/>
      <c r="V82" s="43"/>
      <c r="W82" s="42"/>
      <c r="X82" s="53"/>
      <c r="Y82" s="43"/>
      <c r="Z82" s="42"/>
      <c r="AA82" s="43"/>
      <c r="AB82" s="43"/>
      <c r="AC82" s="42"/>
      <c r="AD82" s="43" t="str">
        <f>IF(E82="","",IF(T82=פרמטרים!$T$6,פרמטרים!$V$8,פרמטרים!$V$3))</f>
        <v/>
      </c>
      <c r="AE82" s="42"/>
      <c r="AF82" s="119" t="str">
        <f>IF(E82="","",IF(AD82="הוחלט לא להנגיש",פרמטרים!$AF$7,IF(AD82="בוצע",פרמטרים!$AF$6,IF(OR('רשימת מאגרים'!O82=פרמטרים!$J$3,AND('רשימת מאגרים'!O82=פרמטרים!$J$4,'רשימת מאגרים'!M82&lt;&gt;"")),פרמטרים!$AF$3,IF(OR('רשימת מאגרים'!O82=פרמטרים!$J$4,AND('רשימת מאגרים'!O82=פרמטרים!$J$5,'רשימת מאגרים'!M82&lt;&gt;"")),פרמטרים!$AF$4,פרמטרים!$AF$5)))))</f>
        <v/>
      </c>
      <c r="AG82" s="42"/>
      <c r="AH82" s="119" t="str">
        <f>IF(E82="","",IF(AD82="הוחלט לא להנגיש",פרמטרים!$AF$7,IF(AD82="בוצע",פרמטרים!$AF$6,IF(T82=פרמטרים!$T$6,פרמטרים!$AF$7,IF(AB82=פרמטרים!$N$5,פרמטרים!$AF$3,IF(OR(AB82=פרמטרים!$N$4,T82=פרמטרים!$T$5),פרמטרים!$AF$4,פרמטרים!$AF$5))))))</f>
        <v/>
      </c>
      <c r="AI82" s="42"/>
      <c r="AJ82" s="119" t="str">
        <f t="shared" si="29"/>
        <v/>
      </c>
      <c r="AK82" s="42"/>
      <c r="AL82" s="121"/>
      <c r="AM82" s="121"/>
      <c r="AN82" s="122" t="str">
        <f t="shared" si="25"/>
        <v/>
      </c>
      <c r="AO82" s="42"/>
      <c r="AP82" s="126" t="str">
        <f t="shared" si="26"/>
        <v/>
      </c>
      <c r="AQ82" s="126"/>
      <c r="AR82" s="53"/>
      <c r="AS82" s="53"/>
      <c r="AT82" s="53"/>
      <c r="AU82" s="127"/>
      <c r="AV82" s="42"/>
      <c r="AW82" s="42"/>
      <c r="AX82" s="81" t="str">
        <f t="shared" si="24"/>
        <v/>
      </c>
      <c r="AY82" s="85" t="str">
        <f t="shared" si="27"/>
        <v/>
      </c>
      <c r="AZ82" s="85" t="str">
        <f t="shared" si="28"/>
        <v/>
      </c>
    </row>
    <row r="83" spans="1:52" hidden="1">
      <c r="A83" s="30" t="str">
        <f t="shared" si="21"/>
        <v>משרד התרבות והספורט</v>
      </c>
      <c r="B83" s="31" t="str">
        <f t="shared" si="22"/>
        <v>mcs</v>
      </c>
      <c r="C83" s="23">
        <v>121</v>
      </c>
      <c r="D83" s="23" t="str">
        <f>IF(E83="","",IF(סימול="","לא הוגדר שם משרד",CONCATENATE(סימול,".DB.",COUNTIF($B$5:B82,$B83)+1)))</f>
        <v/>
      </c>
      <c r="E83" s="41"/>
      <c r="F83" s="52"/>
      <c r="G83" s="43"/>
      <c r="H83" s="42"/>
      <c r="I83" s="43"/>
      <c r="J83" s="114"/>
      <c r="K83" s="43"/>
      <c r="L83" s="42"/>
      <c r="M83" s="43"/>
      <c r="N83" s="42"/>
      <c r="O83" s="43"/>
      <c r="P83" s="42"/>
      <c r="Q83" s="42"/>
      <c r="R83" s="42"/>
      <c r="S83" s="43"/>
      <c r="T83" s="43"/>
      <c r="U83" s="42"/>
      <c r="V83" s="43"/>
      <c r="W83" s="42"/>
      <c r="X83" s="53"/>
      <c r="Y83" s="43"/>
      <c r="Z83" s="42"/>
      <c r="AA83" s="43"/>
      <c r="AB83" s="43"/>
      <c r="AC83" s="42"/>
      <c r="AD83" s="43" t="str">
        <f>IF(E83="","",IF(T83=פרמטרים!$T$6,פרמטרים!$V$8,פרמטרים!$V$3))</f>
        <v/>
      </c>
      <c r="AE83" s="42"/>
      <c r="AF83" s="119" t="str">
        <f>IF(E83="","",IF(AD83="הוחלט לא להנגיש",פרמטרים!$AF$7,IF(AD83="בוצע",פרמטרים!$AF$6,IF(OR('רשימת מאגרים'!O83=פרמטרים!$J$3,AND('רשימת מאגרים'!O83=פרמטרים!$J$4,'רשימת מאגרים'!M83&lt;&gt;"")),פרמטרים!$AF$3,IF(OR('רשימת מאגרים'!O83=פרמטרים!$J$4,AND('רשימת מאגרים'!O83=פרמטרים!$J$5,'רשימת מאגרים'!M83&lt;&gt;"")),פרמטרים!$AF$4,פרמטרים!$AF$5)))))</f>
        <v/>
      </c>
      <c r="AG83" s="42"/>
      <c r="AH83" s="119" t="str">
        <f>IF(E83="","",IF(AD83="הוחלט לא להנגיש",פרמטרים!$AF$7,IF(AD83="בוצע",פרמטרים!$AF$6,IF(T83=פרמטרים!$T$6,פרמטרים!$AF$7,IF(AB83=פרמטרים!$N$5,פרמטרים!$AF$3,IF(OR(AB83=פרמטרים!$N$4,T83=פרמטרים!$T$5),פרמטרים!$AF$4,פרמטרים!$AF$5))))))</f>
        <v/>
      </c>
      <c r="AI83" s="42"/>
      <c r="AJ83" s="119" t="str">
        <f t="shared" si="29"/>
        <v/>
      </c>
      <c r="AK83" s="42"/>
      <c r="AL83" s="121"/>
      <c r="AM83" s="121"/>
      <c r="AN83" s="122" t="str">
        <f t="shared" si="25"/>
        <v/>
      </c>
      <c r="AO83" s="42"/>
      <c r="AP83" s="126" t="str">
        <f t="shared" si="26"/>
        <v/>
      </c>
      <c r="AQ83" s="126"/>
      <c r="AR83" s="53"/>
      <c r="AS83" s="53"/>
      <c r="AT83" s="53"/>
      <c r="AU83" s="127"/>
      <c r="AV83" s="42"/>
      <c r="AW83" s="42"/>
      <c r="AX83" s="81" t="str">
        <f t="shared" si="24"/>
        <v/>
      </c>
      <c r="AY83" s="85" t="str">
        <f t="shared" si="27"/>
        <v/>
      </c>
      <c r="AZ83" s="85" t="str">
        <f t="shared" si="28"/>
        <v/>
      </c>
    </row>
    <row r="84" spans="1:52" hidden="1">
      <c r="A84" s="30" t="str">
        <f t="shared" si="21"/>
        <v>משרד התרבות והספורט</v>
      </c>
      <c r="B84" s="31" t="str">
        <f t="shared" si="22"/>
        <v>mcs</v>
      </c>
      <c r="C84" s="23">
        <v>122</v>
      </c>
      <c r="D84" s="23" t="str">
        <f>IF(E84="","",IF(סימול="","לא הוגדר שם משרד",CONCATENATE(סימול,".DB.",COUNTIF($B$5:B83,$B84)+1)))</f>
        <v/>
      </c>
      <c r="E84" s="41"/>
      <c r="F84" s="52"/>
      <c r="G84" s="43"/>
      <c r="H84" s="42"/>
      <c r="I84" s="43"/>
      <c r="J84" s="114"/>
      <c r="K84" s="43"/>
      <c r="L84" s="42"/>
      <c r="M84" s="43"/>
      <c r="N84" s="42"/>
      <c r="O84" s="43"/>
      <c r="P84" s="42"/>
      <c r="Q84" s="42"/>
      <c r="R84" s="42"/>
      <c r="S84" s="43"/>
      <c r="T84" s="43"/>
      <c r="U84" s="42"/>
      <c r="V84" s="43"/>
      <c r="W84" s="42"/>
      <c r="X84" s="53"/>
      <c r="Y84" s="43"/>
      <c r="Z84" s="42"/>
      <c r="AA84" s="43"/>
      <c r="AB84" s="43"/>
      <c r="AC84" s="42"/>
      <c r="AD84" s="43" t="str">
        <f>IF(E84="","",IF(T84=פרמטרים!$T$6,פרמטרים!$V$8,פרמטרים!$V$3))</f>
        <v/>
      </c>
      <c r="AE84" s="42"/>
      <c r="AF84" s="119" t="str">
        <f>IF(E84="","",IF(AD84="הוחלט לא להנגיש",פרמטרים!$AF$7,IF(AD84="בוצע",פרמטרים!$AF$6,IF(OR('רשימת מאגרים'!O84=פרמטרים!$J$3,AND('רשימת מאגרים'!O84=פרמטרים!$J$4,'רשימת מאגרים'!M84&lt;&gt;"")),פרמטרים!$AF$3,IF(OR('רשימת מאגרים'!O84=פרמטרים!$J$4,AND('רשימת מאגרים'!O84=פרמטרים!$J$5,'רשימת מאגרים'!M84&lt;&gt;"")),פרמטרים!$AF$4,פרמטרים!$AF$5)))))</f>
        <v/>
      </c>
      <c r="AG84" s="42"/>
      <c r="AH84" s="119" t="str">
        <f>IF(E84="","",IF(AD84="הוחלט לא להנגיש",פרמטרים!$AF$7,IF(AD84="בוצע",פרמטרים!$AF$6,IF(T84=פרמטרים!$T$6,פרמטרים!$AF$7,IF(AB84=פרמטרים!$N$5,פרמטרים!$AF$3,IF(OR(AB84=פרמטרים!$N$4,T84=פרמטרים!$T$5),פרמטרים!$AF$4,פרמטרים!$AF$5))))))</f>
        <v/>
      </c>
      <c r="AI84" s="42"/>
      <c r="AJ84" s="119" t="str">
        <f t="shared" si="29"/>
        <v/>
      </c>
      <c r="AK84" s="42"/>
      <c r="AL84" s="121"/>
      <c r="AM84" s="121"/>
      <c r="AN84" s="122" t="str">
        <f t="shared" si="25"/>
        <v/>
      </c>
      <c r="AO84" s="42"/>
      <c r="AP84" s="126" t="str">
        <f t="shared" si="26"/>
        <v/>
      </c>
      <c r="AQ84" s="126"/>
      <c r="AR84" s="53"/>
      <c r="AS84" s="53"/>
      <c r="AT84" s="53"/>
      <c r="AU84" s="127"/>
      <c r="AV84" s="42"/>
      <c r="AW84" s="42"/>
      <c r="AX84" s="81" t="str">
        <f t="shared" si="24"/>
        <v/>
      </c>
      <c r="AY84" s="85" t="str">
        <f t="shared" si="27"/>
        <v/>
      </c>
      <c r="AZ84" s="85" t="str">
        <f t="shared" si="28"/>
        <v/>
      </c>
    </row>
    <row r="85" spans="1:52" hidden="1">
      <c r="A85" s="30" t="str">
        <f t="shared" si="21"/>
        <v>משרד התרבות והספורט</v>
      </c>
      <c r="B85" s="31" t="str">
        <f t="shared" si="22"/>
        <v>mcs</v>
      </c>
      <c r="C85" s="23">
        <v>123</v>
      </c>
      <c r="D85" s="23" t="str">
        <f>IF(E85="","",IF(סימול="","לא הוגדר שם משרד",CONCATENATE(סימול,".DB.",COUNTIF($B$5:B84,$B85)+1)))</f>
        <v/>
      </c>
      <c r="E85" s="41"/>
      <c r="F85" s="52"/>
      <c r="G85" s="43"/>
      <c r="H85" s="42"/>
      <c r="I85" s="43"/>
      <c r="J85" s="114"/>
      <c r="K85" s="43"/>
      <c r="L85" s="42"/>
      <c r="M85" s="43"/>
      <c r="N85" s="42"/>
      <c r="O85" s="43"/>
      <c r="P85" s="42"/>
      <c r="Q85" s="42"/>
      <c r="R85" s="42"/>
      <c r="S85" s="43"/>
      <c r="T85" s="43"/>
      <c r="U85" s="42"/>
      <c r="V85" s="43"/>
      <c r="W85" s="42"/>
      <c r="X85" s="53"/>
      <c r="Y85" s="43"/>
      <c r="Z85" s="42"/>
      <c r="AA85" s="43"/>
      <c r="AB85" s="43"/>
      <c r="AC85" s="42"/>
      <c r="AD85" s="43" t="str">
        <f>IF(E85="","",IF(T85=פרמטרים!$T$6,פרמטרים!$V$8,פרמטרים!$V$3))</f>
        <v/>
      </c>
      <c r="AE85" s="42"/>
      <c r="AF85" s="119" t="str">
        <f>IF(E85="","",IF(AD85="הוחלט לא להנגיש",פרמטרים!$AF$7,IF(AD85="בוצע",פרמטרים!$AF$6,IF(OR('רשימת מאגרים'!O85=פרמטרים!$J$3,AND('רשימת מאגרים'!O85=פרמטרים!$J$4,'רשימת מאגרים'!M85&lt;&gt;"")),פרמטרים!$AF$3,IF(OR('רשימת מאגרים'!O85=פרמטרים!$J$4,AND('רשימת מאגרים'!O85=פרמטרים!$J$5,'רשימת מאגרים'!M85&lt;&gt;"")),פרמטרים!$AF$4,פרמטרים!$AF$5)))))</f>
        <v/>
      </c>
      <c r="AG85" s="42"/>
      <c r="AH85" s="119" t="str">
        <f>IF(E85="","",IF(AD85="הוחלט לא להנגיש",פרמטרים!$AF$7,IF(AD85="בוצע",פרמטרים!$AF$6,IF(T85=פרמטרים!$T$6,פרמטרים!$AF$7,IF(AB85=פרמטרים!$N$5,פרמטרים!$AF$3,IF(OR(AB85=פרמטרים!$N$4,T85=פרמטרים!$T$5),פרמטרים!$AF$4,פרמטרים!$AF$5))))))</f>
        <v/>
      </c>
      <c r="AI85" s="42"/>
      <c r="AJ85" s="119" t="str">
        <f t="shared" si="29"/>
        <v/>
      </c>
      <c r="AK85" s="42"/>
      <c r="AL85" s="121"/>
      <c r="AM85" s="121"/>
      <c r="AN85" s="122" t="str">
        <f t="shared" si="25"/>
        <v/>
      </c>
      <c r="AO85" s="42"/>
      <c r="AP85" s="126" t="str">
        <f t="shared" si="26"/>
        <v/>
      </c>
      <c r="AQ85" s="126"/>
      <c r="AR85" s="53"/>
      <c r="AS85" s="53"/>
      <c r="AT85" s="53"/>
      <c r="AU85" s="127"/>
      <c r="AV85" s="42"/>
      <c r="AW85" s="42"/>
      <c r="AX85" s="81" t="str">
        <f t="shared" si="24"/>
        <v/>
      </c>
      <c r="AY85" s="85" t="str">
        <f t="shared" si="27"/>
        <v/>
      </c>
      <c r="AZ85" s="85" t="str">
        <f t="shared" si="28"/>
        <v/>
      </c>
    </row>
    <row r="86" spans="1:52" hidden="1">
      <c r="A86" s="30" t="str">
        <f t="shared" si="21"/>
        <v>משרד התרבות והספורט</v>
      </c>
      <c r="B86" s="31" t="str">
        <f t="shared" si="22"/>
        <v>mcs</v>
      </c>
      <c r="C86" s="23">
        <v>124</v>
      </c>
      <c r="D86" s="23" t="str">
        <f>IF(E86="","",IF(סימול="","לא הוגדר שם משרד",CONCATENATE(סימול,".DB.",COUNTIF($B$5:B85,$B86)+1)))</f>
        <v/>
      </c>
      <c r="E86" s="41"/>
      <c r="F86" s="52"/>
      <c r="G86" s="43"/>
      <c r="H86" s="42"/>
      <c r="I86" s="43"/>
      <c r="J86" s="114"/>
      <c r="K86" s="43"/>
      <c r="L86" s="42"/>
      <c r="M86" s="43"/>
      <c r="N86" s="42"/>
      <c r="O86" s="43"/>
      <c r="P86" s="42"/>
      <c r="Q86" s="42"/>
      <c r="R86" s="42"/>
      <c r="S86" s="43"/>
      <c r="T86" s="43"/>
      <c r="U86" s="42"/>
      <c r="V86" s="43"/>
      <c r="W86" s="42"/>
      <c r="X86" s="53"/>
      <c r="Y86" s="43"/>
      <c r="Z86" s="42"/>
      <c r="AA86" s="43"/>
      <c r="AB86" s="43"/>
      <c r="AC86" s="42"/>
      <c r="AD86" s="43" t="str">
        <f>IF(E86="","",IF(T86=פרמטרים!$T$6,פרמטרים!$V$8,פרמטרים!$V$3))</f>
        <v/>
      </c>
      <c r="AE86" s="42"/>
      <c r="AF86" s="119" t="str">
        <f>IF(E86="","",IF(AD86="הוחלט לא להנגיש",פרמטרים!$AF$7,IF(AD86="בוצע",פרמטרים!$AF$6,IF(OR('רשימת מאגרים'!O86=פרמטרים!$J$3,AND('רשימת מאגרים'!O86=פרמטרים!$J$4,'רשימת מאגרים'!M86&lt;&gt;"")),פרמטרים!$AF$3,IF(OR('רשימת מאגרים'!O86=פרמטרים!$J$4,AND('רשימת מאגרים'!O86=פרמטרים!$J$5,'רשימת מאגרים'!M86&lt;&gt;"")),פרמטרים!$AF$4,פרמטרים!$AF$5)))))</f>
        <v/>
      </c>
      <c r="AG86" s="42"/>
      <c r="AH86" s="119" t="str">
        <f>IF(E86="","",IF(AD86="הוחלט לא להנגיש",פרמטרים!$AF$7,IF(AD86="בוצע",פרמטרים!$AF$6,IF(T86=פרמטרים!$T$6,פרמטרים!$AF$7,IF(AB86=פרמטרים!$N$5,פרמטרים!$AF$3,IF(OR(AB86=פרמטרים!$N$4,T86=פרמטרים!$T$5),פרמטרים!$AF$4,פרמטרים!$AF$5))))))</f>
        <v/>
      </c>
      <c r="AI86" s="42"/>
      <c r="AJ86" s="119" t="str">
        <f t="shared" si="29"/>
        <v/>
      </c>
      <c r="AK86" s="42"/>
      <c r="AL86" s="121"/>
      <c r="AM86" s="121"/>
      <c r="AN86" s="122" t="str">
        <f t="shared" si="25"/>
        <v/>
      </c>
      <c r="AO86" s="42"/>
      <c r="AP86" s="126" t="str">
        <f t="shared" si="26"/>
        <v/>
      </c>
      <c r="AQ86" s="126"/>
      <c r="AR86" s="53"/>
      <c r="AS86" s="53"/>
      <c r="AT86" s="53"/>
      <c r="AU86" s="127"/>
      <c r="AV86" s="42"/>
      <c r="AW86" s="42"/>
      <c r="AX86" s="81" t="str">
        <f t="shared" si="24"/>
        <v/>
      </c>
      <c r="AY86" s="85" t="str">
        <f t="shared" si="27"/>
        <v/>
      </c>
      <c r="AZ86" s="85" t="str">
        <f t="shared" si="28"/>
        <v/>
      </c>
    </row>
    <row r="87" spans="1:52" hidden="1">
      <c r="A87" s="30" t="str">
        <f t="shared" si="21"/>
        <v>משרד התרבות והספורט</v>
      </c>
      <c r="B87" s="31" t="str">
        <f t="shared" si="22"/>
        <v>mcs</v>
      </c>
      <c r="C87" s="23">
        <v>125</v>
      </c>
      <c r="D87" s="23" t="str">
        <f>IF(E87="","",IF(סימול="","לא הוגדר שם משרד",CONCATENATE(סימול,".DB.",COUNTIF($B$5:B86,$B87)+1)))</f>
        <v/>
      </c>
      <c r="E87" s="41"/>
      <c r="F87" s="52"/>
      <c r="G87" s="43"/>
      <c r="H87" s="42"/>
      <c r="I87" s="43"/>
      <c r="J87" s="114"/>
      <c r="K87" s="43"/>
      <c r="L87" s="42"/>
      <c r="M87" s="43"/>
      <c r="N87" s="42"/>
      <c r="O87" s="43"/>
      <c r="P87" s="42"/>
      <c r="Q87" s="42"/>
      <c r="R87" s="42"/>
      <c r="S87" s="43"/>
      <c r="T87" s="43"/>
      <c r="U87" s="42"/>
      <c r="V87" s="43"/>
      <c r="W87" s="42"/>
      <c r="X87" s="53"/>
      <c r="Y87" s="43"/>
      <c r="Z87" s="42"/>
      <c r="AA87" s="43"/>
      <c r="AB87" s="43"/>
      <c r="AC87" s="42"/>
      <c r="AD87" s="43" t="str">
        <f>IF(E87="","",IF(T87=פרמטרים!$T$6,פרמטרים!$V$8,פרמטרים!$V$3))</f>
        <v/>
      </c>
      <c r="AE87" s="42"/>
      <c r="AF87" s="119" t="str">
        <f>IF(E87="","",IF(AD87="הוחלט לא להנגיש",פרמטרים!$AF$7,IF(AD87="בוצע",פרמטרים!$AF$6,IF(OR('רשימת מאגרים'!O87=פרמטרים!$J$3,AND('רשימת מאגרים'!O87=פרמטרים!$J$4,'רשימת מאגרים'!M87&lt;&gt;"")),פרמטרים!$AF$3,IF(OR('רשימת מאגרים'!O87=פרמטרים!$J$4,AND('רשימת מאגרים'!O87=פרמטרים!$J$5,'רשימת מאגרים'!M87&lt;&gt;"")),פרמטרים!$AF$4,פרמטרים!$AF$5)))))</f>
        <v/>
      </c>
      <c r="AG87" s="42"/>
      <c r="AH87" s="119" t="str">
        <f>IF(E87="","",IF(AD87="הוחלט לא להנגיש",פרמטרים!$AF$7,IF(AD87="בוצע",פרמטרים!$AF$6,IF(T87=פרמטרים!$T$6,פרמטרים!$AF$7,IF(AB87=פרמטרים!$N$5,פרמטרים!$AF$3,IF(OR(AB87=פרמטרים!$N$4,T87=פרמטרים!$T$5),פרמטרים!$AF$4,פרמטרים!$AF$5))))))</f>
        <v/>
      </c>
      <c r="AI87" s="42"/>
      <c r="AJ87" s="119" t="str">
        <f t="shared" si="29"/>
        <v/>
      </c>
      <c r="AK87" s="42"/>
      <c r="AL87" s="121"/>
      <c r="AM87" s="121"/>
      <c r="AN87" s="122" t="str">
        <f t="shared" si="25"/>
        <v/>
      </c>
      <c r="AO87" s="42"/>
      <c r="AP87" s="126" t="str">
        <f t="shared" si="26"/>
        <v/>
      </c>
      <c r="AQ87" s="126"/>
      <c r="AR87" s="53"/>
      <c r="AS87" s="53"/>
      <c r="AT87" s="53"/>
      <c r="AU87" s="127"/>
      <c r="AV87" s="42"/>
      <c r="AW87" s="42"/>
      <c r="AX87" s="81" t="str">
        <f t="shared" si="24"/>
        <v/>
      </c>
      <c r="AY87" s="85" t="str">
        <f t="shared" si="27"/>
        <v/>
      </c>
      <c r="AZ87" s="85" t="str">
        <f t="shared" si="28"/>
        <v/>
      </c>
    </row>
    <row r="88" spans="1:52" hidden="1">
      <c r="A88" s="30" t="str">
        <f t="shared" si="21"/>
        <v>משרד התרבות והספורט</v>
      </c>
      <c r="B88" s="31" t="str">
        <f t="shared" si="22"/>
        <v>mcs</v>
      </c>
      <c r="C88" s="23">
        <v>126</v>
      </c>
      <c r="D88" s="23" t="str">
        <f>IF(E88="","",IF(סימול="","לא הוגדר שם משרד",CONCATENATE(סימול,".DB.",COUNTIF($B$5:B87,$B88)+1)))</f>
        <v/>
      </c>
      <c r="E88" s="41"/>
      <c r="F88" s="52"/>
      <c r="G88" s="43"/>
      <c r="H88" s="42"/>
      <c r="I88" s="43"/>
      <c r="J88" s="114"/>
      <c r="K88" s="43"/>
      <c r="L88" s="42"/>
      <c r="M88" s="43"/>
      <c r="N88" s="42"/>
      <c r="O88" s="43"/>
      <c r="P88" s="42"/>
      <c r="Q88" s="42"/>
      <c r="R88" s="42"/>
      <c r="S88" s="43"/>
      <c r="T88" s="43"/>
      <c r="U88" s="42"/>
      <c r="V88" s="43"/>
      <c r="W88" s="42"/>
      <c r="X88" s="53"/>
      <c r="Y88" s="43"/>
      <c r="Z88" s="42"/>
      <c r="AA88" s="43"/>
      <c r="AB88" s="43"/>
      <c r="AC88" s="42"/>
      <c r="AD88" s="43" t="str">
        <f>IF(E88="","",IF(T88=פרמטרים!$T$6,פרמטרים!$V$8,פרמטרים!$V$3))</f>
        <v/>
      </c>
      <c r="AE88" s="42"/>
      <c r="AF88" s="119" t="str">
        <f>IF(E88="","",IF(AD88="הוחלט לא להנגיש",פרמטרים!$AF$7,IF(AD88="בוצע",פרמטרים!$AF$6,IF(OR('רשימת מאגרים'!O88=פרמטרים!$J$3,AND('רשימת מאגרים'!O88=פרמטרים!$J$4,'רשימת מאגרים'!M88&lt;&gt;"")),פרמטרים!$AF$3,IF(OR('רשימת מאגרים'!O88=פרמטרים!$J$4,AND('רשימת מאגרים'!O88=פרמטרים!$J$5,'רשימת מאגרים'!M88&lt;&gt;"")),פרמטרים!$AF$4,פרמטרים!$AF$5)))))</f>
        <v/>
      </c>
      <c r="AG88" s="42"/>
      <c r="AH88" s="119" t="str">
        <f>IF(E88="","",IF(AD88="הוחלט לא להנגיש",פרמטרים!$AF$7,IF(AD88="בוצע",פרמטרים!$AF$6,IF(T88=פרמטרים!$T$6,פרמטרים!$AF$7,IF(AB88=פרמטרים!$N$5,פרמטרים!$AF$3,IF(OR(AB88=פרמטרים!$N$4,T88=פרמטרים!$T$5),פרמטרים!$AF$4,פרמטרים!$AF$5))))))</f>
        <v/>
      </c>
      <c r="AI88" s="42"/>
      <c r="AJ88" s="119" t="str">
        <f t="shared" si="29"/>
        <v/>
      </c>
      <c r="AK88" s="42"/>
      <c r="AL88" s="121"/>
      <c r="AM88" s="121"/>
      <c r="AN88" s="122" t="str">
        <f t="shared" si="25"/>
        <v/>
      </c>
      <c r="AO88" s="42"/>
      <c r="AP88" s="126" t="str">
        <f t="shared" si="26"/>
        <v/>
      </c>
      <c r="AQ88" s="126"/>
      <c r="AR88" s="53"/>
      <c r="AS88" s="53"/>
      <c r="AT88" s="53"/>
      <c r="AU88" s="127"/>
      <c r="AV88" s="42"/>
      <c r="AW88" s="42"/>
      <c r="AX88" s="81" t="str">
        <f t="shared" si="24"/>
        <v/>
      </c>
      <c r="AY88" s="85" t="str">
        <f t="shared" si="27"/>
        <v/>
      </c>
      <c r="AZ88" s="85" t="str">
        <f t="shared" si="28"/>
        <v/>
      </c>
    </row>
    <row r="89" spans="1:52" hidden="1">
      <c r="A89" s="30" t="str">
        <f t="shared" si="21"/>
        <v>משרד התרבות והספורט</v>
      </c>
      <c r="B89" s="31" t="str">
        <f t="shared" si="22"/>
        <v>mcs</v>
      </c>
      <c r="C89" s="23">
        <v>127</v>
      </c>
      <c r="D89" s="23" t="str">
        <f>IF(E89="","",IF(סימול="","לא הוגדר שם משרד",CONCATENATE(סימול,".DB.",COUNTIF($B$5:B88,$B89)+1)))</f>
        <v/>
      </c>
      <c r="E89" s="41"/>
      <c r="F89" s="52"/>
      <c r="G89" s="43"/>
      <c r="H89" s="42"/>
      <c r="I89" s="43"/>
      <c r="J89" s="114"/>
      <c r="K89" s="43"/>
      <c r="L89" s="42"/>
      <c r="M89" s="43"/>
      <c r="N89" s="42"/>
      <c r="O89" s="43"/>
      <c r="P89" s="42"/>
      <c r="Q89" s="42"/>
      <c r="R89" s="42"/>
      <c r="S89" s="43"/>
      <c r="T89" s="43"/>
      <c r="U89" s="42"/>
      <c r="V89" s="43"/>
      <c r="W89" s="42"/>
      <c r="X89" s="53"/>
      <c r="Y89" s="43"/>
      <c r="Z89" s="42"/>
      <c r="AA89" s="43"/>
      <c r="AB89" s="43"/>
      <c r="AC89" s="42"/>
      <c r="AD89" s="43" t="str">
        <f>IF(E89="","",IF(T89=פרמטרים!$T$6,פרמטרים!$V$8,פרמטרים!$V$3))</f>
        <v/>
      </c>
      <c r="AE89" s="42"/>
      <c r="AF89" s="119" t="str">
        <f>IF(E89="","",IF(AD89="הוחלט לא להנגיש",פרמטרים!$AF$7,IF(AD89="בוצע",פרמטרים!$AF$6,IF(OR('רשימת מאגרים'!O89=פרמטרים!$J$3,AND('רשימת מאגרים'!O89=פרמטרים!$J$4,'רשימת מאגרים'!M89&lt;&gt;"")),פרמטרים!$AF$3,IF(OR('רשימת מאגרים'!O89=פרמטרים!$J$4,AND('רשימת מאגרים'!O89=פרמטרים!$J$5,'רשימת מאגרים'!M89&lt;&gt;"")),פרמטרים!$AF$4,פרמטרים!$AF$5)))))</f>
        <v/>
      </c>
      <c r="AG89" s="42"/>
      <c r="AH89" s="119" t="str">
        <f>IF(E89="","",IF(AD89="הוחלט לא להנגיש",פרמטרים!$AF$7,IF(AD89="בוצע",פרמטרים!$AF$6,IF(T89=פרמטרים!$T$6,פרמטרים!$AF$7,IF(AB89=פרמטרים!$N$5,פרמטרים!$AF$3,IF(OR(AB89=פרמטרים!$N$4,T89=פרמטרים!$T$5),פרמטרים!$AF$4,פרמטרים!$AF$5))))))</f>
        <v/>
      </c>
      <c r="AI89" s="42"/>
      <c r="AJ89" s="119" t="str">
        <f t="shared" si="29"/>
        <v/>
      </c>
      <c r="AK89" s="42"/>
      <c r="AL89" s="121"/>
      <c r="AM89" s="121"/>
      <c r="AN89" s="122" t="str">
        <f t="shared" si="25"/>
        <v/>
      </c>
      <c r="AO89" s="42"/>
      <c r="AP89" s="126" t="str">
        <f t="shared" si="26"/>
        <v/>
      </c>
      <c r="AQ89" s="126"/>
      <c r="AR89" s="53"/>
      <c r="AS89" s="53"/>
      <c r="AT89" s="53"/>
      <c r="AU89" s="127"/>
      <c r="AV89" s="42"/>
      <c r="AW89" s="42"/>
      <c r="AX89" s="81" t="str">
        <f t="shared" si="24"/>
        <v/>
      </c>
      <c r="AY89" s="85" t="str">
        <f t="shared" si="27"/>
        <v/>
      </c>
      <c r="AZ89" s="85" t="str">
        <f t="shared" si="28"/>
        <v/>
      </c>
    </row>
    <row r="90" spans="1:52" hidden="1">
      <c r="A90" s="30" t="str">
        <f t="shared" si="21"/>
        <v>משרד התרבות והספורט</v>
      </c>
      <c r="B90" s="31" t="str">
        <f t="shared" si="22"/>
        <v>mcs</v>
      </c>
      <c r="C90" s="23">
        <v>128</v>
      </c>
      <c r="D90" s="23" t="str">
        <f>IF(E90="","",IF(סימול="","לא הוגדר שם משרד",CONCATENATE(סימול,".DB.",COUNTIF($B$5:B89,$B90)+1)))</f>
        <v/>
      </c>
      <c r="E90" s="41"/>
      <c r="F90" s="52"/>
      <c r="G90" s="43"/>
      <c r="H90" s="42"/>
      <c r="I90" s="43"/>
      <c r="J90" s="114"/>
      <c r="K90" s="43"/>
      <c r="L90" s="42"/>
      <c r="M90" s="43"/>
      <c r="N90" s="42"/>
      <c r="O90" s="43"/>
      <c r="P90" s="42"/>
      <c r="Q90" s="42"/>
      <c r="R90" s="42"/>
      <c r="S90" s="43"/>
      <c r="T90" s="43"/>
      <c r="U90" s="42"/>
      <c r="V90" s="43"/>
      <c r="W90" s="42"/>
      <c r="X90" s="53"/>
      <c r="Y90" s="43"/>
      <c r="Z90" s="42"/>
      <c r="AA90" s="43"/>
      <c r="AB90" s="43"/>
      <c r="AC90" s="42"/>
      <c r="AD90" s="43" t="str">
        <f>IF(E90="","",IF(T90=פרמטרים!$T$6,פרמטרים!$V$8,פרמטרים!$V$3))</f>
        <v/>
      </c>
      <c r="AE90" s="42"/>
      <c r="AF90" s="119" t="str">
        <f>IF(E90="","",IF(AD90="הוחלט לא להנגיש",פרמטרים!$AF$7,IF(AD90="בוצע",פרמטרים!$AF$6,IF(OR('רשימת מאגרים'!O90=פרמטרים!$J$3,AND('רשימת מאגרים'!O90=פרמטרים!$J$4,'רשימת מאגרים'!M90&lt;&gt;"")),פרמטרים!$AF$3,IF(OR('רשימת מאגרים'!O90=פרמטרים!$J$4,AND('רשימת מאגרים'!O90=פרמטרים!$J$5,'רשימת מאגרים'!M90&lt;&gt;"")),פרמטרים!$AF$4,פרמטרים!$AF$5)))))</f>
        <v/>
      </c>
      <c r="AG90" s="42"/>
      <c r="AH90" s="119" t="str">
        <f>IF(E90="","",IF(AD90="הוחלט לא להנגיש",פרמטרים!$AF$7,IF(AD90="בוצע",פרמטרים!$AF$6,IF(T90=פרמטרים!$T$6,פרמטרים!$AF$7,IF(AB90=פרמטרים!$N$5,פרמטרים!$AF$3,IF(OR(AB90=פרמטרים!$N$4,T90=פרמטרים!$T$5),פרמטרים!$AF$4,פרמטרים!$AF$5))))))</f>
        <v/>
      </c>
      <c r="AI90" s="42"/>
      <c r="AJ90" s="119" t="str">
        <f t="shared" si="29"/>
        <v/>
      </c>
      <c r="AK90" s="42"/>
      <c r="AL90" s="121"/>
      <c r="AM90" s="121"/>
      <c r="AN90" s="122" t="str">
        <f t="shared" si="25"/>
        <v/>
      </c>
      <c r="AO90" s="42"/>
      <c r="AP90" s="126" t="str">
        <f t="shared" si="26"/>
        <v/>
      </c>
      <c r="AQ90" s="126"/>
      <c r="AR90" s="53"/>
      <c r="AS90" s="53"/>
      <c r="AT90" s="53"/>
      <c r="AU90" s="127"/>
      <c r="AV90" s="42"/>
      <c r="AW90" s="42"/>
      <c r="AX90" s="81" t="str">
        <f t="shared" si="24"/>
        <v/>
      </c>
      <c r="AY90" s="85" t="str">
        <f t="shared" si="27"/>
        <v/>
      </c>
      <c r="AZ90" s="85" t="str">
        <f t="shared" si="28"/>
        <v/>
      </c>
    </row>
    <row r="91" spans="1:52" hidden="1">
      <c r="A91" s="30" t="str">
        <f t="shared" ref="A91:A122" si="30">IF(המשרד="","",המשרד)</f>
        <v>משרד התרבות והספורט</v>
      </c>
      <c r="B91" s="31" t="str">
        <f t="shared" ref="B91:B122" si="31">IF(סימול="","",סימול)</f>
        <v>mcs</v>
      </c>
      <c r="C91" s="23">
        <v>129</v>
      </c>
      <c r="D91" s="23" t="str">
        <f>IF(E91="","",IF(סימול="","לא הוגדר שם משרד",CONCATENATE(סימול,".DB.",COUNTIF($B$5:B90,$B91)+1)))</f>
        <v/>
      </c>
      <c r="E91" s="41"/>
      <c r="F91" s="52"/>
      <c r="G91" s="43"/>
      <c r="H91" s="42"/>
      <c r="I91" s="43"/>
      <c r="J91" s="114"/>
      <c r="K91" s="43"/>
      <c r="L91" s="42"/>
      <c r="M91" s="43"/>
      <c r="N91" s="42"/>
      <c r="O91" s="43"/>
      <c r="P91" s="42"/>
      <c r="Q91" s="42"/>
      <c r="R91" s="42"/>
      <c r="S91" s="43"/>
      <c r="T91" s="43"/>
      <c r="U91" s="42"/>
      <c r="V91" s="43"/>
      <c r="W91" s="42"/>
      <c r="X91" s="53"/>
      <c r="Y91" s="43"/>
      <c r="Z91" s="42"/>
      <c r="AA91" s="43"/>
      <c r="AB91" s="43"/>
      <c r="AC91" s="42"/>
      <c r="AD91" s="43" t="str">
        <f>IF(E91="","",IF(T91=פרמטרים!$T$6,פרמטרים!$V$8,פרמטרים!$V$3))</f>
        <v/>
      </c>
      <c r="AE91" s="42"/>
      <c r="AF91" s="119" t="str">
        <f>IF(E91="","",IF(AD91="הוחלט לא להנגיש",פרמטרים!$AF$7,IF(AD91="בוצע",פרמטרים!$AF$6,IF(OR('רשימת מאגרים'!O91=פרמטרים!$J$3,AND('רשימת מאגרים'!O91=פרמטרים!$J$4,'רשימת מאגרים'!M91&lt;&gt;"")),פרמטרים!$AF$3,IF(OR('רשימת מאגרים'!O91=פרמטרים!$J$4,AND('רשימת מאגרים'!O91=פרמטרים!$J$5,'רשימת מאגרים'!M91&lt;&gt;"")),פרמטרים!$AF$4,פרמטרים!$AF$5)))))</f>
        <v/>
      </c>
      <c r="AG91" s="42"/>
      <c r="AH91" s="119" t="str">
        <f>IF(E91="","",IF(AD91="הוחלט לא להנגיש",פרמטרים!$AF$7,IF(AD91="בוצע",פרמטרים!$AF$6,IF(T91=פרמטרים!$T$6,פרמטרים!$AF$7,IF(AB91=פרמטרים!$N$5,פרמטרים!$AF$3,IF(OR(AB91=פרמטרים!$N$4,T91=פרמטרים!$T$5),פרמטרים!$AF$4,פרמטרים!$AF$5))))))</f>
        <v/>
      </c>
      <c r="AI91" s="42"/>
      <c r="AJ91" s="119" t="str">
        <f t="shared" si="29"/>
        <v/>
      </c>
      <c r="AK91" s="42"/>
      <c r="AL91" s="121"/>
      <c r="AM91" s="121"/>
      <c r="AN91" s="122" t="str">
        <f t="shared" si="25"/>
        <v/>
      </c>
      <c r="AO91" s="42"/>
      <c r="AP91" s="126" t="str">
        <f t="shared" si="26"/>
        <v/>
      </c>
      <c r="AQ91" s="126"/>
      <c r="AR91" s="53"/>
      <c r="AS91" s="53"/>
      <c r="AT91" s="53"/>
      <c r="AU91" s="127"/>
      <c r="AV91" s="42"/>
      <c r="AW91" s="42"/>
      <c r="AX91" s="81" t="str">
        <f t="shared" si="24"/>
        <v/>
      </c>
      <c r="AY91" s="85" t="str">
        <f t="shared" si="27"/>
        <v/>
      </c>
      <c r="AZ91" s="85" t="str">
        <f t="shared" si="28"/>
        <v/>
      </c>
    </row>
    <row r="92" spans="1:52" hidden="1">
      <c r="A92" s="30" t="str">
        <f t="shared" si="30"/>
        <v>משרד התרבות והספורט</v>
      </c>
      <c r="B92" s="31" t="str">
        <f t="shared" si="31"/>
        <v>mcs</v>
      </c>
      <c r="C92" s="23">
        <v>130</v>
      </c>
      <c r="D92" s="23" t="str">
        <f>IF(E92="","",IF(סימול="","לא הוגדר שם משרד",CONCATENATE(סימול,".DB.",COUNTIF($B$5:B91,$B92)+1)))</f>
        <v/>
      </c>
      <c r="E92" s="41"/>
      <c r="F92" s="52"/>
      <c r="G92" s="43"/>
      <c r="H92" s="42"/>
      <c r="I92" s="43"/>
      <c r="J92" s="114"/>
      <c r="K92" s="43"/>
      <c r="L92" s="42"/>
      <c r="M92" s="43"/>
      <c r="N92" s="42"/>
      <c r="O92" s="43"/>
      <c r="P92" s="42"/>
      <c r="Q92" s="42"/>
      <c r="R92" s="42"/>
      <c r="S92" s="43"/>
      <c r="T92" s="43"/>
      <c r="U92" s="42"/>
      <c r="V92" s="43"/>
      <c r="W92" s="42"/>
      <c r="X92" s="53"/>
      <c r="Y92" s="43"/>
      <c r="Z92" s="42"/>
      <c r="AA92" s="43"/>
      <c r="AB92" s="43"/>
      <c r="AC92" s="42"/>
      <c r="AD92" s="43" t="str">
        <f>IF(E92="","",IF(T92=פרמטרים!$T$6,פרמטרים!$V$8,פרמטרים!$V$3))</f>
        <v/>
      </c>
      <c r="AE92" s="42"/>
      <c r="AF92" s="119" t="str">
        <f>IF(E92="","",IF(AD92="הוחלט לא להנגיש",פרמטרים!$AF$7,IF(AD92="בוצע",פרמטרים!$AF$6,IF(OR('רשימת מאגרים'!O92=פרמטרים!$J$3,AND('רשימת מאגרים'!O92=פרמטרים!$J$4,'רשימת מאגרים'!M92&lt;&gt;"")),פרמטרים!$AF$3,IF(OR('רשימת מאגרים'!O92=פרמטרים!$J$4,AND('רשימת מאגרים'!O92=פרמטרים!$J$5,'רשימת מאגרים'!M92&lt;&gt;"")),פרמטרים!$AF$4,פרמטרים!$AF$5)))))</f>
        <v/>
      </c>
      <c r="AG92" s="42"/>
      <c r="AH92" s="119" t="str">
        <f>IF(E92="","",IF(AD92="הוחלט לא להנגיש",פרמטרים!$AF$7,IF(AD92="בוצע",פרמטרים!$AF$6,IF(T92=פרמטרים!$T$6,פרמטרים!$AF$7,IF(AB92=פרמטרים!$N$5,פרמטרים!$AF$3,IF(OR(AB92=פרמטרים!$N$4,T92=פרמטרים!$T$5),פרמטרים!$AF$4,פרמטרים!$AF$5))))))</f>
        <v/>
      </c>
      <c r="AI92" s="42"/>
      <c r="AJ92" s="119" t="str">
        <f t="shared" si="29"/>
        <v/>
      </c>
      <c r="AK92" s="42"/>
      <c r="AL92" s="121"/>
      <c r="AM92" s="121"/>
      <c r="AN92" s="122" t="str">
        <f t="shared" si="25"/>
        <v/>
      </c>
      <c r="AO92" s="42"/>
      <c r="AP92" s="126" t="str">
        <f t="shared" si="26"/>
        <v/>
      </c>
      <c r="AQ92" s="126"/>
      <c r="AR92" s="53"/>
      <c r="AS92" s="53"/>
      <c r="AT92" s="53"/>
      <c r="AU92" s="127"/>
      <c r="AV92" s="42"/>
      <c r="AW92" s="42"/>
      <c r="AX92" s="81" t="str">
        <f t="shared" si="24"/>
        <v/>
      </c>
      <c r="AY92" s="85" t="str">
        <f t="shared" si="27"/>
        <v/>
      </c>
      <c r="AZ92" s="85" t="str">
        <f t="shared" si="28"/>
        <v/>
      </c>
    </row>
    <row r="93" spans="1:52" hidden="1">
      <c r="A93" s="30" t="str">
        <f t="shared" si="30"/>
        <v>משרד התרבות והספורט</v>
      </c>
      <c r="B93" s="31" t="str">
        <f t="shared" si="31"/>
        <v>mcs</v>
      </c>
      <c r="C93" s="23">
        <v>131</v>
      </c>
      <c r="D93" s="23" t="str">
        <f>IF(E93="","",IF(סימול="","לא הוגדר שם משרד",CONCATENATE(סימול,".DB.",COUNTIF($B$5:B92,$B93)+1)))</f>
        <v/>
      </c>
      <c r="E93" s="41"/>
      <c r="F93" s="52"/>
      <c r="G93" s="43"/>
      <c r="H93" s="42"/>
      <c r="I93" s="43"/>
      <c r="J93" s="114"/>
      <c r="K93" s="43"/>
      <c r="L93" s="42"/>
      <c r="M93" s="43"/>
      <c r="N93" s="42"/>
      <c r="O93" s="43"/>
      <c r="P93" s="42"/>
      <c r="Q93" s="42"/>
      <c r="R93" s="42"/>
      <c r="S93" s="43"/>
      <c r="T93" s="43"/>
      <c r="U93" s="42"/>
      <c r="V93" s="43"/>
      <c r="W93" s="42"/>
      <c r="X93" s="53"/>
      <c r="Y93" s="43"/>
      <c r="Z93" s="42"/>
      <c r="AA93" s="43"/>
      <c r="AB93" s="43"/>
      <c r="AC93" s="42"/>
      <c r="AD93" s="43" t="str">
        <f>IF(E93="","",IF(T93=פרמטרים!$T$6,פרמטרים!$V$8,פרמטרים!$V$3))</f>
        <v/>
      </c>
      <c r="AE93" s="42"/>
      <c r="AF93" s="119" t="str">
        <f>IF(E93="","",IF(AD93="הוחלט לא להנגיש",פרמטרים!$AF$7,IF(AD93="בוצע",פרמטרים!$AF$6,IF(OR('רשימת מאגרים'!O93=פרמטרים!$J$3,AND('רשימת מאגרים'!O93=פרמטרים!$J$4,'רשימת מאגרים'!M93&lt;&gt;"")),פרמטרים!$AF$3,IF(OR('רשימת מאגרים'!O93=פרמטרים!$J$4,AND('רשימת מאגרים'!O93=פרמטרים!$J$5,'רשימת מאגרים'!M93&lt;&gt;"")),פרמטרים!$AF$4,פרמטרים!$AF$5)))))</f>
        <v/>
      </c>
      <c r="AG93" s="42"/>
      <c r="AH93" s="119" t="str">
        <f>IF(E93="","",IF(AD93="הוחלט לא להנגיש",פרמטרים!$AF$7,IF(AD93="בוצע",פרמטרים!$AF$6,IF(T93=פרמטרים!$T$6,פרמטרים!$AF$7,IF(AB93=פרמטרים!$N$5,פרמטרים!$AF$3,IF(OR(AB93=פרמטרים!$N$4,T93=פרמטרים!$T$5),פרמטרים!$AF$4,פרמטרים!$AF$5))))))</f>
        <v/>
      </c>
      <c r="AI93" s="42"/>
      <c r="AJ93" s="119" t="str">
        <f t="shared" si="29"/>
        <v/>
      </c>
      <c r="AK93" s="42"/>
      <c r="AL93" s="121"/>
      <c r="AM93" s="121"/>
      <c r="AN93" s="122" t="str">
        <f t="shared" si="25"/>
        <v/>
      </c>
      <c r="AO93" s="42"/>
      <c r="AP93" s="126" t="str">
        <f t="shared" si="26"/>
        <v/>
      </c>
      <c r="AQ93" s="126"/>
      <c r="AR93" s="53"/>
      <c r="AS93" s="53"/>
      <c r="AT93" s="53"/>
      <c r="AU93" s="127"/>
      <c r="AV93" s="42"/>
      <c r="AW93" s="42"/>
      <c r="AX93" s="81" t="str">
        <f t="shared" si="24"/>
        <v/>
      </c>
      <c r="AY93" s="85" t="str">
        <f t="shared" si="27"/>
        <v/>
      </c>
      <c r="AZ93" s="85" t="str">
        <f t="shared" si="28"/>
        <v/>
      </c>
    </row>
    <row r="94" spans="1:52" hidden="1">
      <c r="A94" s="30" t="str">
        <f t="shared" si="30"/>
        <v>משרד התרבות והספורט</v>
      </c>
      <c r="B94" s="31" t="str">
        <f t="shared" si="31"/>
        <v>mcs</v>
      </c>
      <c r="C94" s="23">
        <v>132</v>
      </c>
      <c r="D94" s="23" t="str">
        <f>IF(E94="","",IF(סימול="","לא הוגדר שם משרד",CONCATENATE(סימול,".DB.",COUNTIF($B$5:B93,$B94)+1)))</f>
        <v/>
      </c>
      <c r="E94" s="41"/>
      <c r="F94" s="52"/>
      <c r="G94" s="43"/>
      <c r="H94" s="42"/>
      <c r="I94" s="43"/>
      <c r="J94" s="114"/>
      <c r="K94" s="43"/>
      <c r="L94" s="42"/>
      <c r="M94" s="43"/>
      <c r="N94" s="42"/>
      <c r="O94" s="43"/>
      <c r="P94" s="42"/>
      <c r="Q94" s="42"/>
      <c r="R94" s="42"/>
      <c r="S94" s="43"/>
      <c r="T94" s="43"/>
      <c r="U94" s="42"/>
      <c r="V94" s="43"/>
      <c r="W94" s="42"/>
      <c r="X94" s="53"/>
      <c r="Y94" s="43"/>
      <c r="Z94" s="42"/>
      <c r="AA94" s="43"/>
      <c r="AB94" s="43"/>
      <c r="AC94" s="42"/>
      <c r="AD94" s="43" t="str">
        <f>IF(E94="","",IF(T94=פרמטרים!$T$6,פרמטרים!$V$8,פרמטרים!$V$3))</f>
        <v/>
      </c>
      <c r="AE94" s="42"/>
      <c r="AF94" s="119" t="str">
        <f>IF(E94="","",IF(AD94="הוחלט לא להנגיש",פרמטרים!$AF$7,IF(AD94="בוצע",פרמטרים!$AF$6,IF(OR('רשימת מאגרים'!O94=פרמטרים!$J$3,AND('רשימת מאגרים'!O94=פרמטרים!$J$4,'רשימת מאגרים'!M94&lt;&gt;"")),פרמטרים!$AF$3,IF(OR('רשימת מאגרים'!O94=פרמטרים!$J$4,AND('רשימת מאגרים'!O94=פרמטרים!$J$5,'רשימת מאגרים'!M94&lt;&gt;"")),פרמטרים!$AF$4,פרמטרים!$AF$5)))))</f>
        <v/>
      </c>
      <c r="AG94" s="42"/>
      <c r="AH94" s="119" t="str">
        <f>IF(E94="","",IF(AD94="הוחלט לא להנגיש",פרמטרים!$AF$7,IF(AD94="בוצע",פרמטרים!$AF$6,IF(T94=פרמטרים!$T$6,פרמטרים!$AF$7,IF(AB94=פרמטרים!$N$5,פרמטרים!$AF$3,IF(OR(AB94=פרמטרים!$N$4,T94=פרמטרים!$T$5),פרמטרים!$AF$4,פרמטרים!$AF$5))))))</f>
        <v/>
      </c>
      <c r="AI94" s="42"/>
      <c r="AJ94" s="119" t="str">
        <f t="shared" si="29"/>
        <v/>
      </c>
      <c r="AK94" s="42"/>
      <c r="AL94" s="121"/>
      <c r="AM94" s="121"/>
      <c r="AN94" s="122" t="str">
        <f t="shared" si="25"/>
        <v/>
      </c>
      <c r="AO94" s="42"/>
      <c r="AP94" s="126" t="str">
        <f t="shared" si="26"/>
        <v/>
      </c>
      <c r="AQ94" s="126"/>
      <c r="AR94" s="53"/>
      <c r="AS94" s="53"/>
      <c r="AT94" s="53"/>
      <c r="AU94" s="127"/>
      <c r="AV94" s="42"/>
      <c r="AW94" s="42"/>
      <c r="AX94" s="81" t="str">
        <f t="shared" si="24"/>
        <v/>
      </c>
      <c r="AY94" s="85" t="str">
        <f t="shared" si="27"/>
        <v/>
      </c>
      <c r="AZ94" s="85" t="str">
        <f t="shared" si="28"/>
        <v/>
      </c>
    </row>
    <row r="95" spans="1:52" hidden="1">
      <c r="A95" s="30" t="str">
        <f t="shared" si="30"/>
        <v>משרד התרבות והספורט</v>
      </c>
      <c r="B95" s="31" t="str">
        <f t="shared" si="31"/>
        <v>mcs</v>
      </c>
      <c r="C95" s="23">
        <v>133</v>
      </c>
      <c r="D95" s="23" t="str">
        <f>IF(E95="","",IF(סימול="","לא הוגדר שם משרד",CONCATENATE(סימול,".DB.",COUNTIF($B$5:B94,$B95)+1)))</f>
        <v/>
      </c>
      <c r="E95" s="41"/>
      <c r="F95" s="52"/>
      <c r="G95" s="43"/>
      <c r="H95" s="42"/>
      <c r="I95" s="43"/>
      <c r="J95" s="114"/>
      <c r="K95" s="43"/>
      <c r="L95" s="42"/>
      <c r="M95" s="43"/>
      <c r="N95" s="42"/>
      <c r="O95" s="43"/>
      <c r="P95" s="42"/>
      <c r="Q95" s="42"/>
      <c r="R95" s="42"/>
      <c r="S95" s="43"/>
      <c r="T95" s="43"/>
      <c r="U95" s="42"/>
      <c r="V95" s="43"/>
      <c r="W95" s="42"/>
      <c r="X95" s="53"/>
      <c r="Y95" s="43"/>
      <c r="Z95" s="42"/>
      <c r="AA95" s="43"/>
      <c r="AB95" s="43"/>
      <c r="AC95" s="42"/>
      <c r="AD95" s="43" t="str">
        <f>IF(E95="","",IF(T95=פרמטרים!$T$6,פרמטרים!$V$8,פרמטרים!$V$3))</f>
        <v/>
      </c>
      <c r="AE95" s="42"/>
      <c r="AF95" s="119" t="str">
        <f>IF(E95="","",IF(AD95="הוחלט לא להנגיש",פרמטרים!$AF$7,IF(AD95="בוצע",פרמטרים!$AF$6,IF(OR('רשימת מאגרים'!O95=פרמטרים!$J$3,AND('רשימת מאגרים'!O95=פרמטרים!$J$4,'רשימת מאגרים'!M95&lt;&gt;"")),פרמטרים!$AF$3,IF(OR('רשימת מאגרים'!O95=פרמטרים!$J$4,AND('רשימת מאגרים'!O95=פרמטרים!$J$5,'רשימת מאגרים'!M95&lt;&gt;"")),פרמטרים!$AF$4,פרמטרים!$AF$5)))))</f>
        <v/>
      </c>
      <c r="AG95" s="42"/>
      <c r="AH95" s="119" t="str">
        <f>IF(E95="","",IF(AD95="הוחלט לא להנגיש",פרמטרים!$AF$7,IF(AD95="בוצע",פרמטרים!$AF$6,IF(T95=פרמטרים!$T$6,פרמטרים!$AF$7,IF(AB95=פרמטרים!$N$5,פרמטרים!$AF$3,IF(OR(AB95=פרמטרים!$N$4,T95=פרמטרים!$T$5),פרמטרים!$AF$4,פרמטרים!$AF$5))))))</f>
        <v/>
      </c>
      <c r="AI95" s="42"/>
      <c r="AJ95" s="119" t="str">
        <f t="shared" si="29"/>
        <v/>
      </c>
      <c r="AK95" s="42"/>
      <c r="AL95" s="121"/>
      <c r="AM95" s="121"/>
      <c r="AN95" s="122" t="str">
        <f t="shared" si="25"/>
        <v/>
      </c>
      <c r="AO95" s="42"/>
      <c r="AP95" s="126" t="str">
        <f t="shared" si="26"/>
        <v/>
      </c>
      <c r="AQ95" s="126"/>
      <c r="AR95" s="53"/>
      <c r="AS95" s="53"/>
      <c r="AT95" s="53"/>
      <c r="AU95" s="127"/>
      <c r="AV95" s="42"/>
      <c r="AW95" s="42"/>
      <c r="AX95" s="81" t="str">
        <f t="shared" si="24"/>
        <v/>
      </c>
      <c r="AY95" s="85" t="str">
        <f t="shared" si="27"/>
        <v/>
      </c>
      <c r="AZ95" s="85" t="str">
        <f t="shared" si="28"/>
        <v/>
      </c>
    </row>
    <row r="96" spans="1:52" hidden="1">
      <c r="A96" s="30" t="str">
        <f t="shared" si="30"/>
        <v>משרד התרבות והספורט</v>
      </c>
      <c r="B96" s="31" t="str">
        <f t="shared" si="31"/>
        <v>mcs</v>
      </c>
      <c r="C96" s="23">
        <v>134</v>
      </c>
      <c r="D96" s="23" t="str">
        <f>IF(E96="","",IF(סימול="","לא הוגדר שם משרד",CONCATENATE(סימול,".DB.",COUNTIF($B$5:B95,$B96)+1)))</f>
        <v/>
      </c>
      <c r="E96" s="41"/>
      <c r="F96" s="52"/>
      <c r="G96" s="43"/>
      <c r="H96" s="42"/>
      <c r="I96" s="43"/>
      <c r="J96" s="114"/>
      <c r="K96" s="43"/>
      <c r="L96" s="42"/>
      <c r="M96" s="43"/>
      <c r="N96" s="42"/>
      <c r="O96" s="43"/>
      <c r="P96" s="42"/>
      <c r="Q96" s="42"/>
      <c r="R96" s="42"/>
      <c r="S96" s="43"/>
      <c r="T96" s="43"/>
      <c r="U96" s="42"/>
      <c r="V96" s="43"/>
      <c r="W96" s="42"/>
      <c r="X96" s="53"/>
      <c r="Y96" s="43"/>
      <c r="Z96" s="42"/>
      <c r="AA96" s="43"/>
      <c r="AB96" s="43"/>
      <c r="AC96" s="42"/>
      <c r="AD96" s="43" t="str">
        <f>IF(E96="","",IF(T96=פרמטרים!$T$6,פרמטרים!$V$8,פרמטרים!$V$3))</f>
        <v/>
      </c>
      <c r="AE96" s="42"/>
      <c r="AF96" s="119" t="str">
        <f>IF(E96="","",IF(AD96="הוחלט לא להנגיש",פרמטרים!$AF$7,IF(AD96="בוצע",פרמטרים!$AF$6,IF(OR('רשימת מאגרים'!O96=פרמטרים!$J$3,AND('רשימת מאגרים'!O96=פרמטרים!$J$4,'רשימת מאגרים'!M96&lt;&gt;"")),פרמטרים!$AF$3,IF(OR('רשימת מאגרים'!O96=פרמטרים!$J$4,AND('רשימת מאגרים'!O96=פרמטרים!$J$5,'רשימת מאגרים'!M96&lt;&gt;"")),פרמטרים!$AF$4,פרמטרים!$AF$5)))))</f>
        <v/>
      </c>
      <c r="AG96" s="42"/>
      <c r="AH96" s="119" t="str">
        <f>IF(E96="","",IF(AD96="הוחלט לא להנגיש",פרמטרים!$AF$7,IF(AD96="בוצע",פרמטרים!$AF$6,IF(T96=פרמטרים!$T$6,פרמטרים!$AF$7,IF(AB96=פרמטרים!$N$5,פרמטרים!$AF$3,IF(OR(AB96=פרמטרים!$N$4,T96=פרמטרים!$T$5),פרמטרים!$AF$4,פרמטרים!$AF$5))))))</f>
        <v/>
      </c>
      <c r="AI96" s="42"/>
      <c r="AJ96" s="119" t="str">
        <f t="shared" si="29"/>
        <v/>
      </c>
      <c r="AK96" s="42"/>
      <c r="AL96" s="121"/>
      <c r="AM96" s="121"/>
      <c r="AN96" s="122" t="str">
        <f t="shared" si="25"/>
        <v/>
      </c>
      <c r="AO96" s="42"/>
      <c r="AP96" s="126" t="str">
        <f t="shared" si="26"/>
        <v/>
      </c>
      <c r="AQ96" s="126"/>
      <c r="AR96" s="53"/>
      <c r="AS96" s="53"/>
      <c r="AT96" s="53"/>
      <c r="AU96" s="127"/>
      <c r="AV96" s="42"/>
      <c r="AW96" s="42"/>
      <c r="AX96" s="81" t="str">
        <f t="shared" si="24"/>
        <v/>
      </c>
      <c r="AY96" s="85" t="str">
        <f t="shared" si="27"/>
        <v/>
      </c>
      <c r="AZ96" s="85" t="str">
        <f t="shared" si="28"/>
        <v/>
      </c>
    </row>
    <row r="97" spans="1:52" hidden="1">
      <c r="A97" s="30" t="str">
        <f t="shared" si="30"/>
        <v>משרד התרבות והספורט</v>
      </c>
      <c r="B97" s="31" t="str">
        <f t="shared" si="31"/>
        <v>mcs</v>
      </c>
      <c r="C97" s="23">
        <v>135</v>
      </c>
      <c r="D97" s="23" t="str">
        <f>IF(E97="","",IF(סימול="","לא הוגדר שם משרד",CONCATENATE(סימול,".DB.",COUNTIF($B$5:B96,$B97)+1)))</f>
        <v/>
      </c>
      <c r="E97" s="41"/>
      <c r="F97" s="52"/>
      <c r="G97" s="43"/>
      <c r="H97" s="42"/>
      <c r="I97" s="43"/>
      <c r="J97" s="114"/>
      <c r="K97" s="43"/>
      <c r="L97" s="42"/>
      <c r="M97" s="43"/>
      <c r="N97" s="42"/>
      <c r="O97" s="43"/>
      <c r="P97" s="42"/>
      <c r="Q97" s="42"/>
      <c r="R97" s="42"/>
      <c r="S97" s="43"/>
      <c r="T97" s="43"/>
      <c r="U97" s="42"/>
      <c r="V97" s="43"/>
      <c r="W97" s="42"/>
      <c r="X97" s="53"/>
      <c r="Y97" s="43"/>
      <c r="Z97" s="42"/>
      <c r="AA97" s="43"/>
      <c r="AB97" s="43"/>
      <c r="AC97" s="42"/>
      <c r="AD97" s="43" t="str">
        <f>IF(E97="","",IF(T97=פרמטרים!$T$6,פרמטרים!$V$8,פרמטרים!$V$3))</f>
        <v/>
      </c>
      <c r="AE97" s="42"/>
      <c r="AF97" s="119" t="str">
        <f>IF(E97="","",IF(AD97="הוחלט לא להנגיש",פרמטרים!$AF$7,IF(AD97="בוצע",פרמטרים!$AF$6,IF(OR('רשימת מאגרים'!O97=פרמטרים!$J$3,AND('רשימת מאגרים'!O97=פרמטרים!$J$4,'רשימת מאגרים'!M97&lt;&gt;"")),פרמטרים!$AF$3,IF(OR('רשימת מאגרים'!O97=פרמטרים!$J$4,AND('רשימת מאגרים'!O97=פרמטרים!$J$5,'רשימת מאגרים'!M97&lt;&gt;"")),פרמטרים!$AF$4,פרמטרים!$AF$5)))))</f>
        <v/>
      </c>
      <c r="AG97" s="42"/>
      <c r="AH97" s="119" t="str">
        <f>IF(E97="","",IF(AD97="הוחלט לא להנגיש",פרמטרים!$AF$7,IF(AD97="בוצע",פרמטרים!$AF$6,IF(T97=פרמטרים!$T$6,פרמטרים!$AF$7,IF(AB97=פרמטרים!$N$5,פרמטרים!$AF$3,IF(OR(AB97=פרמטרים!$N$4,T97=פרמטרים!$T$5),פרמטרים!$AF$4,פרמטרים!$AF$5))))))</f>
        <v/>
      </c>
      <c r="AI97" s="42"/>
      <c r="AJ97" s="119" t="str">
        <f t="shared" si="29"/>
        <v/>
      </c>
      <c r="AK97" s="42"/>
      <c r="AL97" s="121"/>
      <c r="AM97" s="121"/>
      <c r="AN97" s="122" t="str">
        <f t="shared" si="25"/>
        <v/>
      </c>
      <c r="AO97" s="42"/>
      <c r="AP97" s="126" t="str">
        <f t="shared" si="26"/>
        <v/>
      </c>
      <c r="AQ97" s="126"/>
      <c r="AR97" s="53"/>
      <c r="AS97" s="53"/>
      <c r="AT97" s="53"/>
      <c r="AU97" s="127"/>
      <c r="AV97" s="42"/>
      <c r="AW97" s="42"/>
      <c r="AX97" s="81" t="str">
        <f t="shared" si="24"/>
        <v/>
      </c>
      <c r="AY97" s="85" t="str">
        <f t="shared" si="27"/>
        <v/>
      </c>
      <c r="AZ97" s="85" t="str">
        <f t="shared" si="28"/>
        <v/>
      </c>
    </row>
    <row r="98" spans="1:52" hidden="1">
      <c r="A98" s="30" t="str">
        <f t="shared" si="30"/>
        <v>משרד התרבות והספורט</v>
      </c>
      <c r="B98" s="31" t="str">
        <f t="shared" si="31"/>
        <v>mcs</v>
      </c>
      <c r="C98" s="23">
        <v>136</v>
      </c>
      <c r="D98" s="23" t="str">
        <f>IF(E98="","",IF(סימול="","לא הוגדר שם משרד",CONCATENATE(סימול,".DB.",COUNTIF($B$5:B97,$B98)+1)))</f>
        <v/>
      </c>
      <c r="E98" s="41"/>
      <c r="F98" s="52"/>
      <c r="G98" s="43"/>
      <c r="H98" s="42"/>
      <c r="I98" s="43"/>
      <c r="J98" s="114"/>
      <c r="K98" s="43"/>
      <c r="L98" s="42"/>
      <c r="M98" s="43"/>
      <c r="N98" s="42"/>
      <c r="O98" s="43"/>
      <c r="P98" s="42"/>
      <c r="Q98" s="42"/>
      <c r="R98" s="42"/>
      <c r="S98" s="43"/>
      <c r="T98" s="43"/>
      <c r="U98" s="42"/>
      <c r="V98" s="43"/>
      <c r="W98" s="42"/>
      <c r="X98" s="53"/>
      <c r="Y98" s="43"/>
      <c r="Z98" s="42"/>
      <c r="AA98" s="43"/>
      <c r="AB98" s="43"/>
      <c r="AC98" s="42"/>
      <c r="AD98" s="43" t="str">
        <f>IF(E98="","",IF(T98=פרמטרים!$T$6,פרמטרים!$V$8,פרמטרים!$V$3))</f>
        <v/>
      </c>
      <c r="AE98" s="42"/>
      <c r="AF98" s="119" t="str">
        <f>IF(E98="","",IF(AD98="הוחלט לא להנגיש",פרמטרים!$AF$7,IF(AD98="בוצע",פרמטרים!$AF$6,IF(OR('רשימת מאגרים'!O98=פרמטרים!$J$3,AND('רשימת מאגרים'!O98=פרמטרים!$J$4,'רשימת מאגרים'!M98&lt;&gt;"")),פרמטרים!$AF$3,IF(OR('רשימת מאגרים'!O98=פרמטרים!$J$4,AND('רשימת מאגרים'!O98=פרמטרים!$J$5,'רשימת מאגרים'!M98&lt;&gt;"")),פרמטרים!$AF$4,פרמטרים!$AF$5)))))</f>
        <v/>
      </c>
      <c r="AG98" s="42"/>
      <c r="AH98" s="119" t="str">
        <f>IF(E98="","",IF(AD98="הוחלט לא להנגיש",פרמטרים!$AF$7,IF(AD98="בוצע",פרמטרים!$AF$6,IF(T98=פרמטרים!$T$6,פרמטרים!$AF$7,IF(AB98=פרמטרים!$N$5,פרמטרים!$AF$3,IF(OR(AB98=פרמטרים!$N$4,T98=פרמטרים!$T$5),פרמטרים!$AF$4,פרמטרים!$AF$5))))))</f>
        <v/>
      </c>
      <c r="AI98" s="42"/>
      <c r="AJ98" s="119" t="str">
        <f t="shared" si="29"/>
        <v/>
      </c>
      <c r="AK98" s="42"/>
      <c r="AL98" s="121"/>
      <c r="AM98" s="121"/>
      <c r="AN98" s="122" t="str">
        <f t="shared" si="25"/>
        <v/>
      </c>
      <c r="AO98" s="42"/>
      <c r="AP98" s="126" t="str">
        <f t="shared" si="26"/>
        <v/>
      </c>
      <c r="AQ98" s="126"/>
      <c r="AR98" s="53"/>
      <c r="AS98" s="53"/>
      <c r="AT98" s="53"/>
      <c r="AU98" s="127"/>
      <c r="AV98" s="42"/>
      <c r="AW98" s="42"/>
      <c r="AX98" s="81" t="str">
        <f t="shared" si="24"/>
        <v/>
      </c>
      <c r="AY98" s="85" t="str">
        <f t="shared" si="27"/>
        <v/>
      </c>
      <c r="AZ98" s="85" t="str">
        <f t="shared" si="28"/>
        <v/>
      </c>
    </row>
    <row r="99" spans="1:52" hidden="1">
      <c r="A99" s="30" t="str">
        <f t="shared" si="30"/>
        <v>משרד התרבות והספורט</v>
      </c>
      <c r="B99" s="31" t="str">
        <f t="shared" si="31"/>
        <v>mcs</v>
      </c>
      <c r="C99" s="23">
        <v>137</v>
      </c>
      <c r="D99" s="23" t="str">
        <f>IF(E99="","",IF(סימול="","לא הוגדר שם משרד",CONCATENATE(סימול,".DB.",COUNTIF($B$5:B98,$B99)+1)))</f>
        <v/>
      </c>
      <c r="E99" s="41"/>
      <c r="F99" s="52"/>
      <c r="G99" s="43"/>
      <c r="H99" s="42"/>
      <c r="I99" s="43"/>
      <c r="J99" s="114"/>
      <c r="K99" s="43"/>
      <c r="L99" s="42"/>
      <c r="M99" s="43"/>
      <c r="N99" s="42"/>
      <c r="O99" s="43"/>
      <c r="P99" s="42"/>
      <c r="Q99" s="42"/>
      <c r="R99" s="42"/>
      <c r="S99" s="43"/>
      <c r="T99" s="43"/>
      <c r="U99" s="42"/>
      <c r="V99" s="43"/>
      <c r="W99" s="42"/>
      <c r="X99" s="53"/>
      <c r="Y99" s="43"/>
      <c r="Z99" s="42"/>
      <c r="AA99" s="43"/>
      <c r="AB99" s="43"/>
      <c r="AC99" s="42"/>
      <c r="AD99" s="43" t="str">
        <f>IF(E99="","",IF(T99=פרמטרים!$T$6,פרמטרים!$V$8,פרמטרים!$V$3))</f>
        <v/>
      </c>
      <c r="AE99" s="42"/>
      <c r="AF99" s="119" t="str">
        <f>IF(E99="","",IF(AD99="הוחלט לא להנגיש",פרמטרים!$AF$7,IF(AD99="בוצע",פרמטרים!$AF$6,IF(OR('רשימת מאגרים'!O99=פרמטרים!$J$3,AND('רשימת מאגרים'!O99=פרמטרים!$J$4,'רשימת מאגרים'!M99&lt;&gt;"")),פרמטרים!$AF$3,IF(OR('רשימת מאגרים'!O99=פרמטרים!$J$4,AND('רשימת מאגרים'!O99=פרמטרים!$J$5,'רשימת מאגרים'!M99&lt;&gt;"")),פרמטרים!$AF$4,פרמטרים!$AF$5)))))</f>
        <v/>
      </c>
      <c r="AG99" s="42"/>
      <c r="AH99" s="119" t="str">
        <f>IF(E99="","",IF(AD99="הוחלט לא להנגיש",פרמטרים!$AF$7,IF(AD99="בוצע",פרמטרים!$AF$6,IF(T99=פרמטרים!$T$6,פרמטרים!$AF$7,IF(AB99=פרמטרים!$N$5,פרמטרים!$AF$3,IF(OR(AB99=פרמטרים!$N$4,T99=פרמטרים!$T$5),פרמטרים!$AF$4,פרמטרים!$AF$5))))))</f>
        <v/>
      </c>
      <c r="AI99" s="42"/>
      <c r="AJ99" s="119" t="str">
        <f t="shared" si="29"/>
        <v/>
      </c>
      <c r="AK99" s="42"/>
      <c r="AL99" s="121"/>
      <c r="AM99" s="121"/>
      <c r="AN99" s="122" t="str">
        <f t="shared" si="25"/>
        <v/>
      </c>
      <c r="AO99" s="42"/>
      <c r="AP99" s="126" t="str">
        <f t="shared" si="26"/>
        <v/>
      </c>
      <c r="AQ99" s="126"/>
      <c r="AR99" s="53"/>
      <c r="AS99" s="53"/>
      <c r="AT99" s="53"/>
      <c r="AU99" s="127"/>
      <c r="AV99" s="42"/>
      <c r="AW99" s="42"/>
      <c r="AX99" s="81" t="str">
        <f t="shared" si="24"/>
        <v/>
      </c>
      <c r="AY99" s="85" t="str">
        <f t="shared" si="27"/>
        <v/>
      </c>
      <c r="AZ99" s="85" t="str">
        <f t="shared" si="28"/>
        <v/>
      </c>
    </row>
    <row r="100" spans="1:52" hidden="1">
      <c r="A100" s="30" t="str">
        <f t="shared" si="30"/>
        <v>משרד התרבות והספורט</v>
      </c>
      <c r="B100" s="31" t="str">
        <f t="shared" si="31"/>
        <v>mcs</v>
      </c>
      <c r="C100" s="23">
        <v>138</v>
      </c>
      <c r="D100" s="23" t="str">
        <f>IF(E100="","",IF(סימול="","לא הוגדר שם משרד",CONCATENATE(סימול,".DB.",COUNTIF($B$5:B99,$B100)+1)))</f>
        <v/>
      </c>
      <c r="E100" s="41"/>
      <c r="F100" s="52"/>
      <c r="G100" s="43"/>
      <c r="H100" s="42"/>
      <c r="I100" s="43"/>
      <c r="J100" s="114"/>
      <c r="K100" s="43"/>
      <c r="L100" s="42"/>
      <c r="M100" s="43"/>
      <c r="N100" s="42"/>
      <c r="O100" s="43"/>
      <c r="P100" s="42"/>
      <c r="Q100" s="42"/>
      <c r="R100" s="42"/>
      <c r="S100" s="43"/>
      <c r="T100" s="43"/>
      <c r="U100" s="42"/>
      <c r="V100" s="43"/>
      <c r="W100" s="42"/>
      <c r="X100" s="53"/>
      <c r="Y100" s="43"/>
      <c r="Z100" s="42"/>
      <c r="AA100" s="43"/>
      <c r="AB100" s="43"/>
      <c r="AC100" s="42"/>
      <c r="AD100" s="43" t="str">
        <f>IF(E100="","",IF(T100=פרמטרים!$T$6,פרמטרים!$V$8,פרמטרים!$V$3))</f>
        <v/>
      </c>
      <c r="AE100" s="42"/>
      <c r="AF100" s="119" t="str">
        <f>IF(E100="","",IF(AD100="הוחלט לא להנגיש",פרמטרים!$AF$7,IF(AD100="בוצע",פרמטרים!$AF$6,IF(OR('רשימת מאגרים'!O100=פרמטרים!$J$3,AND('רשימת מאגרים'!O100=פרמטרים!$J$4,'רשימת מאגרים'!M100&lt;&gt;"")),פרמטרים!$AF$3,IF(OR('רשימת מאגרים'!O100=פרמטרים!$J$4,AND('רשימת מאגרים'!O100=פרמטרים!$J$5,'רשימת מאגרים'!M100&lt;&gt;"")),פרמטרים!$AF$4,פרמטרים!$AF$5)))))</f>
        <v/>
      </c>
      <c r="AG100" s="42"/>
      <c r="AH100" s="119" t="str">
        <f>IF(E100="","",IF(AD100="הוחלט לא להנגיש",פרמטרים!$AF$7,IF(AD100="בוצע",פרמטרים!$AF$6,IF(T100=פרמטרים!$T$6,פרמטרים!$AF$7,IF(AB100=פרמטרים!$N$5,פרמטרים!$AF$3,IF(OR(AB100=פרמטרים!$N$4,T100=פרמטרים!$T$5),פרמטרים!$AF$4,פרמטרים!$AF$5))))))</f>
        <v/>
      </c>
      <c r="AI100" s="42"/>
      <c r="AJ100" s="119" t="str">
        <f t="shared" si="29"/>
        <v/>
      </c>
      <c r="AK100" s="42"/>
      <c r="AL100" s="121"/>
      <c r="AM100" s="121"/>
      <c r="AN100" s="122" t="str">
        <f t="shared" si="25"/>
        <v/>
      </c>
      <c r="AO100" s="42"/>
      <c r="AP100" s="126" t="str">
        <f t="shared" si="26"/>
        <v/>
      </c>
      <c r="AQ100" s="126"/>
      <c r="AR100" s="53"/>
      <c r="AS100" s="53"/>
      <c r="AT100" s="53"/>
      <c r="AU100" s="127"/>
      <c r="AV100" s="42"/>
      <c r="AW100" s="42"/>
      <c r="AX100" s="81" t="str">
        <f t="shared" ref="AX100:AX131" si="32">IF(E100="","","כן")</f>
        <v/>
      </c>
      <c r="AY100" s="85" t="str">
        <f t="shared" si="27"/>
        <v/>
      </c>
      <c r="AZ100" s="85" t="str">
        <f t="shared" si="28"/>
        <v/>
      </c>
    </row>
    <row r="101" spans="1:52" hidden="1">
      <c r="A101" s="30" t="str">
        <f t="shared" si="30"/>
        <v>משרד התרבות והספורט</v>
      </c>
      <c r="B101" s="31" t="str">
        <f t="shared" si="31"/>
        <v>mcs</v>
      </c>
      <c r="C101" s="23">
        <v>139</v>
      </c>
      <c r="D101" s="23" t="str">
        <f>IF(E101="","",IF(סימול="","לא הוגדר שם משרד",CONCATENATE(סימול,".DB.",COUNTIF($B$5:B100,$B101)+1)))</f>
        <v/>
      </c>
      <c r="E101" s="41"/>
      <c r="F101" s="52"/>
      <c r="G101" s="43"/>
      <c r="H101" s="42"/>
      <c r="I101" s="43"/>
      <c r="J101" s="114"/>
      <c r="K101" s="43"/>
      <c r="L101" s="42"/>
      <c r="M101" s="43"/>
      <c r="N101" s="42"/>
      <c r="O101" s="43"/>
      <c r="P101" s="42"/>
      <c r="Q101" s="42"/>
      <c r="R101" s="42"/>
      <c r="S101" s="43"/>
      <c r="T101" s="43"/>
      <c r="U101" s="42"/>
      <c r="V101" s="43"/>
      <c r="W101" s="42"/>
      <c r="X101" s="53"/>
      <c r="Y101" s="43"/>
      <c r="Z101" s="42"/>
      <c r="AA101" s="43"/>
      <c r="AB101" s="43"/>
      <c r="AC101" s="42"/>
      <c r="AD101" s="43" t="str">
        <f>IF(E101="","",IF(T101=פרמטרים!$T$6,פרמטרים!$V$8,פרמטרים!$V$3))</f>
        <v/>
      </c>
      <c r="AE101" s="42"/>
      <c r="AF101" s="119" t="str">
        <f>IF(E101="","",IF(AD101="הוחלט לא להנגיש",פרמטרים!$AF$7,IF(AD101="בוצע",פרמטרים!$AF$6,IF(OR('רשימת מאגרים'!O101=פרמטרים!$J$3,AND('רשימת מאגרים'!O101=פרמטרים!$J$4,'רשימת מאגרים'!M101&lt;&gt;"")),פרמטרים!$AF$3,IF(OR('רשימת מאגרים'!O101=פרמטרים!$J$4,AND('רשימת מאגרים'!O101=פרמטרים!$J$5,'רשימת מאגרים'!M101&lt;&gt;"")),פרמטרים!$AF$4,פרמטרים!$AF$5)))))</f>
        <v/>
      </c>
      <c r="AG101" s="42"/>
      <c r="AH101" s="119" t="str">
        <f>IF(E101="","",IF(AD101="הוחלט לא להנגיש",פרמטרים!$AF$7,IF(AD101="בוצע",פרמטרים!$AF$6,IF(T101=פרמטרים!$T$6,פרמטרים!$AF$7,IF(AB101=פרמטרים!$N$5,פרמטרים!$AF$3,IF(OR(AB101=פרמטרים!$N$4,T101=פרמטרים!$T$5),פרמטרים!$AF$4,פרמטרים!$AF$5))))))</f>
        <v/>
      </c>
      <c r="AI101" s="42"/>
      <c r="AJ101" s="119" t="str">
        <f t="shared" si="29"/>
        <v/>
      </c>
      <c r="AK101" s="42"/>
      <c r="AL101" s="121"/>
      <c r="AM101" s="121"/>
      <c r="AN101" s="122" t="str">
        <f t="shared" si="25"/>
        <v/>
      </c>
      <c r="AO101" s="42"/>
      <c r="AP101" s="126" t="str">
        <f t="shared" si="26"/>
        <v/>
      </c>
      <c r="AQ101" s="126"/>
      <c r="AR101" s="53"/>
      <c r="AS101" s="53"/>
      <c r="AT101" s="53"/>
      <c r="AU101" s="127"/>
      <c r="AV101" s="42"/>
      <c r="AW101" s="42"/>
      <c r="AX101" s="81" t="str">
        <f t="shared" si="32"/>
        <v/>
      </c>
      <c r="AY101" s="85" t="str">
        <f t="shared" si="27"/>
        <v/>
      </c>
      <c r="AZ101" s="85" t="str">
        <f t="shared" si="28"/>
        <v/>
      </c>
    </row>
    <row r="102" spans="1:52" hidden="1">
      <c r="A102" s="30" t="str">
        <f t="shared" si="30"/>
        <v>משרד התרבות והספורט</v>
      </c>
      <c r="B102" s="31" t="str">
        <f t="shared" si="31"/>
        <v>mcs</v>
      </c>
      <c r="C102" s="23">
        <v>140</v>
      </c>
      <c r="D102" s="23" t="str">
        <f>IF(E102="","",IF(סימול="","לא הוגדר שם משרד",CONCATENATE(סימול,".DB.",COUNTIF($B$5:B101,$B102)+1)))</f>
        <v/>
      </c>
      <c r="E102" s="41"/>
      <c r="F102" s="52"/>
      <c r="G102" s="43"/>
      <c r="H102" s="42"/>
      <c r="I102" s="43"/>
      <c r="J102" s="114"/>
      <c r="K102" s="43"/>
      <c r="L102" s="42"/>
      <c r="M102" s="43"/>
      <c r="N102" s="42"/>
      <c r="O102" s="43"/>
      <c r="P102" s="42"/>
      <c r="Q102" s="42"/>
      <c r="R102" s="42"/>
      <c r="S102" s="43"/>
      <c r="T102" s="43"/>
      <c r="U102" s="42"/>
      <c r="V102" s="43"/>
      <c r="W102" s="42"/>
      <c r="X102" s="53"/>
      <c r="Y102" s="43"/>
      <c r="Z102" s="42"/>
      <c r="AA102" s="43"/>
      <c r="AB102" s="43"/>
      <c r="AC102" s="42"/>
      <c r="AD102" s="43" t="str">
        <f>IF(E102="","",IF(T102=פרמטרים!$T$6,פרמטרים!$V$8,פרמטרים!$V$3))</f>
        <v/>
      </c>
      <c r="AE102" s="42"/>
      <c r="AF102" s="119" t="str">
        <f>IF(E102="","",IF(AD102="הוחלט לא להנגיש",פרמטרים!$AF$7,IF(AD102="בוצע",פרמטרים!$AF$6,IF(OR('רשימת מאגרים'!O102=פרמטרים!$J$3,AND('רשימת מאגרים'!O102=פרמטרים!$J$4,'רשימת מאגרים'!M102&lt;&gt;"")),פרמטרים!$AF$3,IF(OR('רשימת מאגרים'!O102=פרמטרים!$J$4,AND('רשימת מאגרים'!O102=פרמטרים!$J$5,'רשימת מאגרים'!M102&lt;&gt;"")),פרמטרים!$AF$4,פרמטרים!$AF$5)))))</f>
        <v/>
      </c>
      <c r="AG102" s="42"/>
      <c r="AH102" s="119" t="str">
        <f>IF(E102="","",IF(AD102="הוחלט לא להנגיש",פרמטרים!$AF$7,IF(AD102="בוצע",פרמטרים!$AF$6,IF(T102=פרמטרים!$T$6,פרמטרים!$AF$7,IF(AB102=פרמטרים!$N$5,פרמטרים!$AF$3,IF(OR(AB102=פרמטרים!$N$4,T102=פרמטרים!$T$5),פרמטרים!$AF$4,פרמטרים!$AF$5))))))</f>
        <v/>
      </c>
      <c r="AI102" s="42"/>
      <c r="AJ102" s="119" t="str">
        <f t="shared" si="29"/>
        <v/>
      </c>
      <c r="AK102" s="42"/>
      <c r="AL102" s="121"/>
      <c r="AM102" s="121"/>
      <c r="AN102" s="122" t="str">
        <f t="shared" ref="AN102:AN133" si="33">IF($E102="","",IFERROR(AL102*$AL$1,0)+AM102)</f>
        <v/>
      </c>
      <c r="AO102" s="42"/>
      <c r="AP102" s="126" t="str">
        <f t="shared" ref="AP102:AP133" si="34">IF(E102="","",IF(Y102="","",Y102))</f>
        <v/>
      </c>
      <c r="AQ102" s="126"/>
      <c r="AR102" s="53"/>
      <c r="AS102" s="53"/>
      <c r="AT102" s="53"/>
      <c r="AU102" s="127"/>
      <c r="AV102" s="42"/>
      <c r="AW102" s="42"/>
      <c r="AX102" s="81" t="str">
        <f t="shared" si="32"/>
        <v/>
      </c>
      <c r="AY102" s="85" t="str">
        <f t="shared" ref="AY102:AY133" si="35">IFERROR(IF($AR102="","",YEAR($AR102)),"")</f>
        <v/>
      </c>
      <c r="AZ102" s="85" t="str">
        <f t="shared" ref="AZ102:AZ133" si="36">IFERROR(IF($AR102="","",CONCATENATE(IF(MONTH($AR102)&lt;4,"Q1",IF(MONTH($AR102)&lt;7,"Q2",IF($AR102&lt;10,"Q3","Q4"))),"/",YEAR($AR102))),"")</f>
        <v/>
      </c>
    </row>
    <row r="103" spans="1:52" hidden="1">
      <c r="A103" s="30" t="str">
        <f t="shared" si="30"/>
        <v>משרד התרבות והספורט</v>
      </c>
      <c r="B103" s="31" t="str">
        <f t="shared" si="31"/>
        <v>mcs</v>
      </c>
      <c r="C103" s="23">
        <v>141</v>
      </c>
      <c r="D103" s="23" t="str">
        <f>IF(E103="","",IF(סימול="","לא הוגדר שם משרד",CONCATENATE(סימול,".DB.",COUNTIF($B$5:B102,$B103)+1)))</f>
        <v/>
      </c>
      <c r="E103" s="41"/>
      <c r="F103" s="52"/>
      <c r="G103" s="43"/>
      <c r="H103" s="42"/>
      <c r="I103" s="43"/>
      <c r="J103" s="114"/>
      <c r="K103" s="43"/>
      <c r="L103" s="42"/>
      <c r="M103" s="43"/>
      <c r="N103" s="42"/>
      <c r="O103" s="43"/>
      <c r="P103" s="42"/>
      <c r="Q103" s="42"/>
      <c r="R103" s="42"/>
      <c r="S103" s="43"/>
      <c r="T103" s="43"/>
      <c r="U103" s="42"/>
      <c r="V103" s="43"/>
      <c r="W103" s="42"/>
      <c r="X103" s="53"/>
      <c r="Y103" s="43"/>
      <c r="Z103" s="42"/>
      <c r="AA103" s="43"/>
      <c r="AB103" s="43"/>
      <c r="AC103" s="42"/>
      <c r="AD103" s="43" t="str">
        <f>IF(E103="","",IF(T103=פרמטרים!$T$6,פרמטרים!$V$8,פרמטרים!$V$3))</f>
        <v/>
      </c>
      <c r="AE103" s="42"/>
      <c r="AF103" s="119" t="str">
        <f>IF(E103="","",IF(AD103="הוחלט לא להנגיש",פרמטרים!$AF$7,IF(AD103="בוצע",פרמטרים!$AF$6,IF(OR('רשימת מאגרים'!O103=פרמטרים!$J$3,AND('רשימת מאגרים'!O103=פרמטרים!$J$4,'רשימת מאגרים'!M103&lt;&gt;"")),פרמטרים!$AF$3,IF(OR('רשימת מאגרים'!O103=פרמטרים!$J$4,AND('רשימת מאגרים'!O103=פרמטרים!$J$5,'רשימת מאגרים'!M103&lt;&gt;"")),פרמטרים!$AF$4,פרמטרים!$AF$5)))))</f>
        <v/>
      </c>
      <c r="AG103" s="42"/>
      <c r="AH103" s="119" t="str">
        <f>IF(E103="","",IF(AD103="הוחלט לא להנגיש",פרמטרים!$AF$7,IF(AD103="בוצע",פרמטרים!$AF$6,IF(T103=פרמטרים!$T$6,פרמטרים!$AF$7,IF(AB103=פרמטרים!$N$5,פרמטרים!$AF$3,IF(OR(AB103=פרמטרים!$N$4,T103=פרמטרים!$T$5),פרמטרים!$AF$4,פרמטרים!$AF$5))))))</f>
        <v/>
      </c>
      <c r="AI103" s="42"/>
      <c r="AJ103" s="119" t="str">
        <f t="shared" si="29"/>
        <v/>
      </c>
      <c r="AK103" s="42"/>
      <c r="AL103" s="121"/>
      <c r="AM103" s="121"/>
      <c r="AN103" s="122" t="str">
        <f t="shared" si="33"/>
        <v/>
      </c>
      <c r="AO103" s="42"/>
      <c r="AP103" s="126" t="str">
        <f t="shared" si="34"/>
        <v/>
      </c>
      <c r="AQ103" s="126"/>
      <c r="AR103" s="53"/>
      <c r="AS103" s="53"/>
      <c r="AT103" s="53"/>
      <c r="AU103" s="127"/>
      <c r="AV103" s="42"/>
      <c r="AW103" s="42"/>
      <c r="AX103" s="81" t="str">
        <f t="shared" si="32"/>
        <v/>
      </c>
      <c r="AY103" s="85" t="str">
        <f t="shared" si="35"/>
        <v/>
      </c>
      <c r="AZ103" s="85" t="str">
        <f t="shared" si="36"/>
        <v/>
      </c>
    </row>
    <row r="104" spans="1:52" hidden="1">
      <c r="A104" s="30" t="str">
        <f t="shared" si="30"/>
        <v>משרד התרבות והספורט</v>
      </c>
      <c r="B104" s="31" t="str">
        <f t="shared" si="31"/>
        <v>mcs</v>
      </c>
      <c r="C104" s="23">
        <v>142</v>
      </c>
      <c r="D104" s="23" t="str">
        <f>IF(E104="","",IF(סימול="","לא הוגדר שם משרד",CONCATENATE(סימול,".DB.",COUNTIF($B$5:B103,$B104)+1)))</f>
        <v/>
      </c>
      <c r="E104" s="41"/>
      <c r="F104" s="52"/>
      <c r="G104" s="43"/>
      <c r="H104" s="42"/>
      <c r="I104" s="43"/>
      <c r="J104" s="114"/>
      <c r="K104" s="43"/>
      <c r="L104" s="42"/>
      <c r="M104" s="43"/>
      <c r="N104" s="42"/>
      <c r="O104" s="43"/>
      <c r="P104" s="42"/>
      <c r="Q104" s="42"/>
      <c r="R104" s="42"/>
      <c r="S104" s="43"/>
      <c r="T104" s="43"/>
      <c r="U104" s="42"/>
      <c r="V104" s="43"/>
      <c r="W104" s="42"/>
      <c r="X104" s="53"/>
      <c r="Y104" s="43"/>
      <c r="Z104" s="42"/>
      <c r="AA104" s="43"/>
      <c r="AB104" s="43"/>
      <c r="AC104" s="42"/>
      <c r="AD104" s="43" t="str">
        <f>IF(E104="","",IF(T104=פרמטרים!$T$6,פרמטרים!$V$8,פרמטרים!$V$3))</f>
        <v/>
      </c>
      <c r="AE104" s="42"/>
      <c r="AF104" s="119" t="str">
        <f>IF(E104="","",IF(AD104="הוחלט לא להנגיש",פרמטרים!$AF$7,IF(AD104="בוצע",פרמטרים!$AF$6,IF(OR('רשימת מאגרים'!O104=פרמטרים!$J$3,AND('רשימת מאגרים'!O104=פרמטרים!$J$4,'רשימת מאגרים'!M104&lt;&gt;"")),פרמטרים!$AF$3,IF(OR('רשימת מאגרים'!O104=פרמטרים!$J$4,AND('רשימת מאגרים'!O104=פרמטרים!$J$5,'רשימת מאגרים'!M104&lt;&gt;"")),פרמטרים!$AF$4,פרמטרים!$AF$5)))))</f>
        <v/>
      </c>
      <c r="AG104" s="42"/>
      <c r="AH104" s="119" t="str">
        <f>IF(E104="","",IF(AD104="הוחלט לא להנגיש",פרמטרים!$AF$7,IF(AD104="בוצע",פרמטרים!$AF$6,IF(T104=פרמטרים!$T$6,פרמטרים!$AF$7,IF(AB104=פרמטרים!$N$5,פרמטרים!$AF$3,IF(OR(AB104=פרמטרים!$N$4,T104=פרמטרים!$T$5),פרמטרים!$AF$4,פרמטרים!$AF$5))))))</f>
        <v/>
      </c>
      <c r="AI104" s="42"/>
      <c r="AJ104" s="119" t="str">
        <f t="shared" si="29"/>
        <v/>
      </c>
      <c r="AK104" s="42"/>
      <c r="AL104" s="121"/>
      <c r="AM104" s="121"/>
      <c r="AN104" s="122" t="str">
        <f t="shared" si="33"/>
        <v/>
      </c>
      <c r="AO104" s="42"/>
      <c r="AP104" s="126" t="str">
        <f t="shared" si="34"/>
        <v/>
      </c>
      <c r="AQ104" s="126"/>
      <c r="AR104" s="53"/>
      <c r="AS104" s="53"/>
      <c r="AT104" s="53"/>
      <c r="AU104" s="127"/>
      <c r="AV104" s="42"/>
      <c r="AW104" s="42"/>
      <c r="AX104" s="81" t="str">
        <f t="shared" si="32"/>
        <v/>
      </c>
      <c r="AY104" s="85" t="str">
        <f t="shared" si="35"/>
        <v/>
      </c>
      <c r="AZ104" s="85" t="str">
        <f t="shared" si="36"/>
        <v/>
      </c>
    </row>
    <row r="105" spans="1:52" hidden="1">
      <c r="A105" s="30" t="str">
        <f t="shared" si="30"/>
        <v>משרד התרבות והספורט</v>
      </c>
      <c r="B105" s="31" t="str">
        <f t="shared" si="31"/>
        <v>mcs</v>
      </c>
      <c r="C105" s="23">
        <v>143</v>
      </c>
      <c r="D105" s="23" t="str">
        <f>IF(E105="","",IF(סימול="","לא הוגדר שם משרד",CONCATENATE(סימול,".DB.",COUNTIF($B$5:B104,$B105)+1)))</f>
        <v/>
      </c>
      <c r="E105" s="41"/>
      <c r="F105" s="52"/>
      <c r="G105" s="43"/>
      <c r="H105" s="42"/>
      <c r="I105" s="43"/>
      <c r="J105" s="114"/>
      <c r="K105" s="43"/>
      <c r="L105" s="42"/>
      <c r="M105" s="43"/>
      <c r="N105" s="42"/>
      <c r="O105" s="43"/>
      <c r="P105" s="42"/>
      <c r="Q105" s="42"/>
      <c r="R105" s="42"/>
      <c r="S105" s="43"/>
      <c r="T105" s="43"/>
      <c r="U105" s="42"/>
      <c r="V105" s="43"/>
      <c r="W105" s="42"/>
      <c r="X105" s="53"/>
      <c r="Y105" s="43"/>
      <c r="Z105" s="42"/>
      <c r="AA105" s="43"/>
      <c r="AB105" s="43"/>
      <c r="AC105" s="42"/>
      <c r="AD105" s="43" t="str">
        <f>IF(E105="","",IF(T105=פרמטרים!$T$6,פרמטרים!$V$8,פרמטרים!$V$3))</f>
        <v/>
      </c>
      <c r="AE105" s="42"/>
      <c r="AF105" s="119" t="str">
        <f>IF(E105="","",IF(AD105="הוחלט לא להנגיש",פרמטרים!$AF$7,IF(AD105="בוצע",פרמטרים!$AF$6,IF(OR('רשימת מאגרים'!O105=פרמטרים!$J$3,AND('רשימת מאגרים'!O105=פרמטרים!$J$4,'רשימת מאגרים'!M105&lt;&gt;"")),פרמטרים!$AF$3,IF(OR('רשימת מאגרים'!O105=פרמטרים!$J$4,AND('רשימת מאגרים'!O105=פרמטרים!$J$5,'רשימת מאגרים'!M105&lt;&gt;"")),פרמטרים!$AF$4,פרמטרים!$AF$5)))))</f>
        <v/>
      </c>
      <c r="AG105" s="42"/>
      <c r="AH105" s="119" t="str">
        <f>IF(E105="","",IF(AD105="הוחלט לא להנגיש",פרמטרים!$AF$7,IF(AD105="בוצע",פרמטרים!$AF$6,IF(T105=פרמטרים!$T$6,פרמטרים!$AF$7,IF(AB105=פרמטרים!$N$5,פרמטרים!$AF$3,IF(OR(AB105=פרמטרים!$N$4,T105=פרמטרים!$T$5),פרמטרים!$AF$4,פרמטרים!$AF$5))))))</f>
        <v/>
      </c>
      <c r="AI105" s="42"/>
      <c r="AJ105" s="119" t="str">
        <f t="shared" si="29"/>
        <v/>
      </c>
      <c r="AK105" s="42"/>
      <c r="AL105" s="121"/>
      <c r="AM105" s="121"/>
      <c r="AN105" s="122" t="str">
        <f t="shared" si="33"/>
        <v/>
      </c>
      <c r="AO105" s="42"/>
      <c r="AP105" s="126" t="str">
        <f t="shared" si="34"/>
        <v/>
      </c>
      <c r="AQ105" s="126"/>
      <c r="AR105" s="53"/>
      <c r="AS105" s="53"/>
      <c r="AT105" s="53"/>
      <c r="AU105" s="127"/>
      <c r="AV105" s="42"/>
      <c r="AW105" s="42"/>
      <c r="AX105" s="81" t="str">
        <f t="shared" si="32"/>
        <v/>
      </c>
      <c r="AY105" s="85" t="str">
        <f t="shared" si="35"/>
        <v/>
      </c>
      <c r="AZ105" s="85" t="str">
        <f t="shared" si="36"/>
        <v/>
      </c>
    </row>
    <row r="106" spans="1:52" hidden="1">
      <c r="A106" s="30" t="str">
        <f t="shared" si="30"/>
        <v>משרד התרבות והספורט</v>
      </c>
      <c r="B106" s="31" t="str">
        <f t="shared" si="31"/>
        <v>mcs</v>
      </c>
      <c r="C106" s="23">
        <v>144</v>
      </c>
      <c r="D106" s="23" t="str">
        <f>IF(E106="","",IF(סימול="","לא הוגדר שם משרד",CONCATENATE(סימול,".DB.",COUNTIF($B$5:B105,$B106)+1)))</f>
        <v/>
      </c>
      <c r="E106" s="41"/>
      <c r="F106" s="52"/>
      <c r="G106" s="43"/>
      <c r="H106" s="42"/>
      <c r="I106" s="43"/>
      <c r="J106" s="114"/>
      <c r="K106" s="43"/>
      <c r="L106" s="42"/>
      <c r="M106" s="43"/>
      <c r="N106" s="42"/>
      <c r="O106" s="43"/>
      <c r="P106" s="42"/>
      <c r="Q106" s="42"/>
      <c r="R106" s="42"/>
      <c r="S106" s="43"/>
      <c r="T106" s="43"/>
      <c r="U106" s="42"/>
      <c r="V106" s="43"/>
      <c r="W106" s="42"/>
      <c r="X106" s="53"/>
      <c r="Y106" s="43"/>
      <c r="Z106" s="42"/>
      <c r="AA106" s="43"/>
      <c r="AB106" s="43"/>
      <c r="AC106" s="42"/>
      <c r="AD106" s="43" t="str">
        <f>IF(E106="","",IF(T106=פרמטרים!$T$6,פרמטרים!$V$8,פרמטרים!$V$3))</f>
        <v/>
      </c>
      <c r="AE106" s="42"/>
      <c r="AF106" s="119" t="str">
        <f>IF(E106="","",IF(AD106="הוחלט לא להנגיש",פרמטרים!$AF$7,IF(AD106="בוצע",פרמטרים!$AF$6,IF(OR('רשימת מאגרים'!O106=פרמטרים!$J$3,AND('רשימת מאגרים'!O106=פרמטרים!$J$4,'רשימת מאגרים'!M106&lt;&gt;"")),פרמטרים!$AF$3,IF(OR('רשימת מאגרים'!O106=פרמטרים!$J$4,AND('רשימת מאגרים'!O106=פרמטרים!$J$5,'רשימת מאגרים'!M106&lt;&gt;"")),פרמטרים!$AF$4,פרמטרים!$AF$5)))))</f>
        <v/>
      </c>
      <c r="AG106" s="42"/>
      <c r="AH106" s="119" t="str">
        <f>IF(E106="","",IF(AD106="הוחלט לא להנגיש",פרמטרים!$AF$7,IF(AD106="בוצע",פרמטרים!$AF$6,IF(T106=פרמטרים!$T$6,פרמטרים!$AF$7,IF(AB106=פרמטרים!$N$5,פרמטרים!$AF$3,IF(OR(AB106=פרמטרים!$N$4,T106=פרמטרים!$T$5),פרמטרים!$AF$4,פרמטרים!$AF$5))))))</f>
        <v/>
      </c>
      <c r="AI106" s="42"/>
      <c r="AJ106" s="119" t="str">
        <f t="shared" si="29"/>
        <v/>
      </c>
      <c r="AK106" s="42"/>
      <c r="AL106" s="121"/>
      <c r="AM106" s="121"/>
      <c r="AN106" s="122" t="str">
        <f t="shared" si="33"/>
        <v/>
      </c>
      <c r="AO106" s="42"/>
      <c r="AP106" s="126" t="str">
        <f t="shared" si="34"/>
        <v/>
      </c>
      <c r="AQ106" s="126"/>
      <c r="AR106" s="53"/>
      <c r="AS106" s="53"/>
      <c r="AT106" s="53"/>
      <c r="AU106" s="127"/>
      <c r="AV106" s="42"/>
      <c r="AW106" s="42"/>
      <c r="AX106" s="81" t="str">
        <f t="shared" si="32"/>
        <v/>
      </c>
      <c r="AY106" s="85" t="str">
        <f t="shared" si="35"/>
        <v/>
      </c>
      <c r="AZ106" s="85" t="str">
        <f t="shared" si="36"/>
        <v/>
      </c>
    </row>
    <row r="107" spans="1:52" hidden="1">
      <c r="A107" s="30" t="str">
        <f t="shared" si="30"/>
        <v>משרד התרבות והספורט</v>
      </c>
      <c r="B107" s="31" t="str">
        <f t="shared" si="31"/>
        <v>mcs</v>
      </c>
      <c r="C107" s="23">
        <v>145</v>
      </c>
      <c r="D107" s="23" t="str">
        <f>IF(E107="","",IF(סימול="","לא הוגדר שם משרד",CONCATENATE(סימול,".DB.",COUNTIF($B$5:B106,$B107)+1)))</f>
        <v/>
      </c>
      <c r="E107" s="41"/>
      <c r="F107" s="52"/>
      <c r="G107" s="43"/>
      <c r="H107" s="42"/>
      <c r="I107" s="43"/>
      <c r="J107" s="114"/>
      <c r="K107" s="43"/>
      <c r="L107" s="42"/>
      <c r="M107" s="43"/>
      <c r="N107" s="42"/>
      <c r="O107" s="43"/>
      <c r="P107" s="42"/>
      <c r="Q107" s="42"/>
      <c r="R107" s="42"/>
      <c r="S107" s="43"/>
      <c r="T107" s="43"/>
      <c r="U107" s="42"/>
      <c r="V107" s="43"/>
      <c r="W107" s="42"/>
      <c r="X107" s="53"/>
      <c r="Y107" s="43"/>
      <c r="Z107" s="42"/>
      <c r="AA107" s="43"/>
      <c r="AB107" s="43"/>
      <c r="AC107" s="42"/>
      <c r="AD107" s="43" t="str">
        <f>IF(E107="","",IF(T107=פרמטרים!$T$6,פרמטרים!$V$8,פרמטרים!$V$3))</f>
        <v/>
      </c>
      <c r="AE107" s="42"/>
      <c r="AF107" s="119" t="str">
        <f>IF(E107="","",IF(AD107="הוחלט לא להנגיש",פרמטרים!$AF$7,IF(AD107="בוצע",פרמטרים!$AF$6,IF(OR('רשימת מאגרים'!O107=פרמטרים!$J$3,AND('רשימת מאגרים'!O107=פרמטרים!$J$4,'רשימת מאגרים'!M107&lt;&gt;"")),פרמטרים!$AF$3,IF(OR('רשימת מאגרים'!O107=פרמטרים!$J$4,AND('רשימת מאגרים'!O107=פרמטרים!$J$5,'רשימת מאגרים'!M107&lt;&gt;"")),פרמטרים!$AF$4,פרמטרים!$AF$5)))))</f>
        <v/>
      </c>
      <c r="AG107" s="42"/>
      <c r="AH107" s="119" t="str">
        <f>IF(E107="","",IF(AD107="הוחלט לא להנגיש",פרמטרים!$AF$7,IF(AD107="בוצע",פרמטרים!$AF$6,IF(T107=פרמטרים!$T$6,פרמטרים!$AF$7,IF(AB107=פרמטרים!$N$5,פרמטרים!$AF$3,IF(OR(AB107=פרמטרים!$N$4,T107=פרמטרים!$T$5),פרמטרים!$AF$4,פרמטרים!$AF$5))))))</f>
        <v/>
      </c>
      <c r="AI107" s="42"/>
      <c r="AJ107" s="119" t="str">
        <f t="shared" si="29"/>
        <v/>
      </c>
      <c r="AK107" s="42"/>
      <c r="AL107" s="121"/>
      <c r="AM107" s="121"/>
      <c r="AN107" s="122" t="str">
        <f t="shared" si="33"/>
        <v/>
      </c>
      <c r="AO107" s="42"/>
      <c r="AP107" s="126" t="str">
        <f t="shared" si="34"/>
        <v/>
      </c>
      <c r="AQ107" s="126"/>
      <c r="AR107" s="53"/>
      <c r="AS107" s="53"/>
      <c r="AT107" s="53"/>
      <c r="AU107" s="127"/>
      <c r="AV107" s="42"/>
      <c r="AW107" s="42"/>
      <c r="AX107" s="81" t="str">
        <f t="shared" si="32"/>
        <v/>
      </c>
      <c r="AY107" s="85" t="str">
        <f t="shared" si="35"/>
        <v/>
      </c>
      <c r="AZ107" s="85" t="str">
        <f t="shared" si="36"/>
        <v/>
      </c>
    </row>
    <row r="108" spans="1:52" hidden="1">
      <c r="A108" s="30" t="str">
        <f t="shared" si="30"/>
        <v>משרד התרבות והספורט</v>
      </c>
      <c r="B108" s="31" t="str">
        <f t="shared" si="31"/>
        <v>mcs</v>
      </c>
      <c r="C108" s="23">
        <v>146</v>
      </c>
      <c r="D108" s="23" t="str">
        <f>IF(E108="","",IF(סימול="","לא הוגדר שם משרד",CONCATENATE(סימול,".DB.",COUNTIF($B$5:B107,$B108)+1)))</f>
        <v/>
      </c>
      <c r="E108" s="41"/>
      <c r="F108" s="52"/>
      <c r="G108" s="43"/>
      <c r="H108" s="42"/>
      <c r="I108" s="43"/>
      <c r="J108" s="114"/>
      <c r="K108" s="43"/>
      <c r="L108" s="42"/>
      <c r="M108" s="43"/>
      <c r="N108" s="42"/>
      <c r="O108" s="43"/>
      <c r="P108" s="42"/>
      <c r="Q108" s="42"/>
      <c r="R108" s="42"/>
      <c r="S108" s="43"/>
      <c r="T108" s="43"/>
      <c r="U108" s="42"/>
      <c r="V108" s="43"/>
      <c r="W108" s="42"/>
      <c r="X108" s="53"/>
      <c r="Y108" s="43"/>
      <c r="Z108" s="42"/>
      <c r="AA108" s="43"/>
      <c r="AB108" s="43"/>
      <c r="AC108" s="42"/>
      <c r="AD108" s="43" t="str">
        <f>IF(E108="","",IF(T108=פרמטרים!$T$6,פרמטרים!$V$8,פרמטרים!$V$3))</f>
        <v/>
      </c>
      <c r="AE108" s="42"/>
      <c r="AF108" s="119" t="str">
        <f>IF(E108="","",IF(AD108="הוחלט לא להנגיש",פרמטרים!$AF$7,IF(AD108="בוצע",פרמטרים!$AF$6,IF(OR('רשימת מאגרים'!O108=פרמטרים!$J$3,AND('רשימת מאגרים'!O108=פרמטרים!$J$4,'רשימת מאגרים'!M108&lt;&gt;"")),פרמטרים!$AF$3,IF(OR('רשימת מאגרים'!O108=פרמטרים!$J$4,AND('רשימת מאגרים'!O108=פרמטרים!$J$5,'רשימת מאגרים'!M108&lt;&gt;"")),פרמטרים!$AF$4,פרמטרים!$AF$5)))))</f>
        <v/>
      </c>
      <c r="AG108" s="42"/>
      <c r="AH108" s="119" t="str">
        <f>IF(E108="","",IF(AD108="הוחלט לא להנגיש",פרמטרים!$AF$7,IF(AD108="בוצע",פרמטרים!$AF$6,IF(T108=פרמטרים!$T$6,פרמטרים!$AF$7,IF(AB108=פרמטרים!$N$5,פרמטרים!$AF$3,IF(OR(AB108=פרמטרים!$N$4,T108=פרמטרים!$T$5),פרמטרים!$AF$4,פרמטרים!$AF$5))))))</f>
        <v/>
      </c>
      <c r="AI108" s="42"/>
      <c r="AJ108" s="119" t="str">
        <f t="shared" si="29"/>
        <v/>
      </c>
      <c r="AK108" s="42"/>
      <c r="AL108" s="121"/>
      <c r="AM108" s="121"/>
      <c r="AN108" s="122" t="str">
        <f t="shared" si="33"/>
        <v/>
      </c>
      <c r="AO108" s="42"/>
      <c r="AP108" s="126" t="str">
        <f t="shared" si="34"/>
        <v/>
      </c>
      <c r="AQ108" s="126"/>
      <c r="AR108" s="53"/>
      <c r="AS108" s="53"/>
      <c r="AT108" s="53"/>
      <c r="AU108" s="127"/>
      <c r="AV108" s="42"/>
      <c r="AW108" s="42"/>
      <c r="AX108" s="81" t="str">
        <f t="shared" si="32"/>
        <v/>
      </c>
      <c r="AY108" s="85" t="str">
        <f t="shared" si="35"/>
        <v/>
      </c>
      <c r="AZ108" s="85" t="str">
        <f t="shared" si="36"/>
        <v/>
      </c>
    </row>
    <row r="109" spans="1:52" hidden="1">
      <c r="A109" s="30" t="str">
        <f t="shared" si="30"/>
        <v>משרד התרבות והספורט</v>
      </c>
      <c r="B109" s="31" t="str">
        <f t="shared" si="31"/>
        <v>mcs</v>
      </c>
      <c r="C109" s="23">
        <v>147</v>
      </c>
      <c r="D109" s="23" t="str">
        <f>IF(E109="","",IF(סימול="","לא הוגדר שם משרד",CONCATENATE(סימול,".DB.",COUNTIF($B$5:B108,$B109)+1)))</f>
        <v/>
      </c>
      <c r="E109" s="41"/>
      <c r="F109" s="52"/>
      <c r="G109" s="43"/>
      <c r="H109" s="42"/>
      <c r="I109" s="43"/>
      <c r="J109" s="114"/>
      <c r="K109" s="43"/>
      <c r="L109" s="42"/>
      <c r="M109" s="43"/>
      <c r="N109" s="42"/>
      <c r="O109" s="43"/>
      <c r="P109" s="42"/>
      <c r="Q109" s="42"/>
      <c r="R109" s="42"/>
      <c r="S109" s="43"/>
      <c r="T109" s="43"/>
      <c r="U109" s="42"/>
      <c r="V109" s="43"/>
      <c r="W109" s="42"/>
      <c r="X109" s="53"/>
      <c r="Y109" s="43"/>
      <c r="Z109" s="42"/>
      <c r="AA109" s="43"/>
      <c r="AB109" s="43"/>
      <c r="AC109" s="42"/>
      <c r="AD109" s="43" t="str">
        <f>IF(E109="","",IF(T109=פרמטרים!$T$6,פרמטרים!$V$8,פרמטרים!$V$3))</f>
        <v/>
      </c>
      <c r="AE109" s="42"/>
      <c r="AF109" s="119" t="str">
        <f>IF(E109="","",IF(AD109="הוחלט לא להנגיש",פרמטרים!$AF$7,IF(AD109="בוצע",פרמטרים!$AF$6,IF(OR('רשימת מאגרים'!O109=פרמטרים!$J$3,AND('רשימת מאגרים'!O109=פרמטרים!$J$4,'רשימת מאגרים'!M109&lt;&gt;"")),פרמטרים!$AF$3,IF(OR('רשימת מאגרים'!O109=פרמטרים!$J$4,AND('רשימת מאגרים'!O109=פרמטרים!$J$5,'רשימת מאגרים'!M109&lt;&gt;"")),פרמטרים!$AF$4,פרמטרים!$AF$5)))))</f>
        <v/>
      </c>
      <c r="AG109" s="42"/>
      <c r="AH109" s="119" t="str">
        <f>IF(E109="","",IF(AD109="הוחלט לא להנגיש",פרמטרים!$AF$7,IF(AD109="בוצע",פרמטרים!$AF$6,IF(T109=פרמטרים!$T$6,פרמטרים!$AF$7,IF(AB109=פרמטרים!$N$5,פרמטרים!$AF$3,IF(OR(AB109=פרמטרים!$N$4,T109=פרמטרים!$T$5),פרמטרים!$AF$4,פרמטרים!$AF$5))))))</f>
        <v/>
      </c>
      <c r="AI109" s="42"/>
      <c r="AJ109" s="119" t="str">
        <f t="shared" si="29"/>
        <v/>
      </c>
      <c r="AK109" s="42"/>
      <c r="AL109" s="121"/>
      <c r="AM109" s="121"/>
      <c r="AN109" s="122" t="str">
        <f t="shared" si="33"/>
        <v/>
      </c>
      <c r="AO109" s="42"/>
      <c r="AP109" s="126" t="str">
        <f t="shared" si="34"/>
        <v/>
      </c>
      <c r="AQ109" s="126"/>
      <c r="AR109" s="53"/>
      <c r="AS109" s="53"/>
      <c r="AT109" s="53"/>
      <c r="AU109" s="127"/>
      <c r="AV109" s="42"/>
      <c r="AW109" s="42"/>
      <c r="AX109" s="81" t="str">
        <f t="shared" si="32"/>
        <v/>
      </c>
      <c r="AY109" s="85" t="str">
        <f t="shared" si="35"/>
        <v/>
      </c>
      <c r="AZ109" s="85" t="str">
        <f t="shared" si="36"/>
        <v/>
      </c>
    </row>
    <row r="110" spans="1:52" hidden="1">
      <c r="A110" s="30" t="str">
        <f t="shared" si="30"/>
        <v>משרד התרבות והספורט</v>
      </c>
      <c r="B110" s="31" t="str">
        <f t="shared" si="31"/>
        <v>mcs</v>
      </c>
      <c r="C110" s="23">
        <v>148</v>
      </c>
      <c r="D110" s="23" t="str">
        <f>IF(E110="","",IF(סימול="","לא הוגדר שם משרד",CONCATENATE(סימול,".DB.",COUNTIF($B$5:B109,$B110)+1)))</f>
        <v/>
      </c>
      <c r="E110" s="41"/>
      <c r="F110" s="52"/>
      <c r="G110" s="43"/>
      <c r="H110" s="42"/>
      <c r="I110" s="43"/>
      <c r="J110" s="114"/>
      <c r="K110" s="43"/>
      <c r="L110" s="42"/>
      <c r="M110" s="43"/>
      <c r="N110" s="42"/>
      <c r="O110" s="43"/>
      <c r="P110" s="42"/>
      <c r="Q110" s="42"/>
      <c r="R110" s="42"/>
      <c r="S110" s="43"/>
      <c r="T110" s="43"/>
      <c r="U110" s="42"/>
      <c r="V110" s="43"/>
      <c r="W110" s="42"/>
      <c r="X110" s="53"/>
      <c r="Y110" s="43"/>
      <c r="Z110" s="42"/>
      <c r="AA110" s="43"/>
      <c r="AB110" s="43"/>
      <c r="AC110" s="42"/>
      <c r="AD110" s="43" t="str">
        <f>IF(E110="","",IF(T110=פרמטרים!$T$6,פרמטרים!$V$8,פרמטרים!$V$3))</f>
        <v/>
      </c>
      <c r="AE110" s="42"/>
      <c r="AF110" s="119" t="str">
        <f>IF(E110="","",IF(AD110="הוחלט לא להנגיש",פרמטרים!$AF$7,IF(AD110="בוצע",פרמטרים!$AF$6,IF(OR('רשימת מאגרים'!O110=פרמטרים!$J$3,AND('רשימת מאגרים'!O110=פרמטרים!$J$4,'רשימת מאגרים'!M110&lt;&gt;"")),פרמטרים!$AF$3,IF(OR('רשימת מאגרים'!O110=פרמטרים!$J$4,AND('רשימת מאגרים'!O110=פרמטרים!$J$5,'רשימת מאגרים'!M110&lt;&gt;"")),פרמטרים!$AF$4,פרמטרים!$AF$5)))))</f>
        <v/>
      </c>
      <c r="AG110" s="42"/>
      <c r="AH110" s="119" t="str">
        <f>IF(E110="","",IF(AD110="הוחלט לא להנגיש",פרמטרים!$AF$7,IF(AD110="בוצע",פרמטרים!$AF$6,IF(T110=פרמטרים!$T$6,פרמטרים!$AF$7,IF(AB110=פרמטרים!$N$5,פרמטרים!$AF$3,IF(OR(AB110=פרמטרים!$N$4,T110=פרמטרים!$T$5),פרמטרים!$AF$4,פרמטרים!$AF$5))))))</f>
        <v/>
      </c>
      <c r="AI110" s="42"/>
      <c r="AJ110" s="119" t="str">
        <f t="shared" si="29"/>
        <v/>
      </c>
      <c r="AK110" s="42"/>
      <c r="AL110" s="121"/>
      <c r="AM110" s="121"/>
      <c r="AN110" s="122" t="str">
        <f t="shared" si="33"/>
        <v/>
      </c>
      <c r="AO110" s="42"/>
      <c r="AP110" s="126" t="str">
        <f t="shared" si="34"/>
        <v/>
      </c>
      <c r="AQ110" s="126"/>
      <c r="AR110" s="53"/>
      <c r="AS110" s="53"/>
      <c r="AT110" s="53"/>
      <c r="AU110" s="127"/>
      <c r="AV110" s="42"/>
      <c r="AW110" s="42"/>
      <c r="AX110" s="81" t="str">
        <f t="shared" si="32"/>
        <v/>
      </c>
      <c r="AY110" s="85" t="str">
        <f t="shared" si="35"/>
        <v/>
      </c>
      <c r="AZ110" s="85" t="str">
        <f t="shared" si="36"/>
        <v/>
      </c>
    </row>
    <row r="111" spans="1:52" hidden="1">
      <c r="A111" s="30" t="str">
        <f t="shared" si="30"/>
        <v>משרד התרבות והספורט</v>
      </c>
      <c r="B111" s="31" t="str">
        <f t="shared" si="31"/>
        <v>mcs</v>
      </c>
      <c r="C111" s="23">
        <v>149</v>
      </c>
      <c r="D111" s="23" t="str">
        <f>IF(E111="","",IF(סימול="","לא הוגדר שם משרד",CONCATENATE(סימול,".DB.",COUNTIF($B$5:B110,$B111)+1)))</f>
        <v/>
      </c>
      <c r="E111" s="41"/>
      <c r="F111" s="52"/>
      <c r="G111" s="43"/>
      <c r="H111" s="42"/>
      <c r="I111" s="43"/>
      <c r="J111" s="114"/>
      <c r="K111" s="43"/>
      <c r="L111" s="42"/>
      <c r="M111" s="43"/>
      <c r="N111" s="42"/>
      <c r="O111" s="43"/>
      <c r="P111" s="42"/>
      <c r="Q111" s="42"/>
      <c r="R111" s="42"/>
      <c r="S111" s="43"/>
      <c r="T111" s="43"/>
      <c r="U111" s="42"/>
      <c r="V111" s="43"/>
      <c r="W111" s="42"/>
      <c r="X111" s="53"/>
      <c r="Y111" s="43"/>
      <c r="Z111" s="42"/>
      <c r="AA111" s="43"/>
      <c r="AB111" s="43"/>
      <c r="AC111" s="42"/>
      <c r="AD111" s="43" t="str">
        <f>IF(E111="","",IF(T111=פרמטרים!$T$6,פרמטרים!$V$8,פרמטרים!$V$3))</f>
        <v/>
      </c>
      <c r="AE111" s="42"/>
      <c r="AF111" s="119" t="str">
        <f>IF(E111="","",IF(AD111="הוחלט לא להנגיש",פרמטרים!$AF$7,IF(AD111="בוצע",פרמטרים!$AF$6,IF(OR('רשימת מאגרים'!O111=פרמטרים!$J$3,AND('רשימת מאגרים'!O111=פרמטרים!$J$4,'רשימת מאגרים'!M111&lt;&gt;"")),פרמטרים!$AF$3,IF(OR('רשימת מאגרים'!O111=פרמטרים!$J$4,AND('רשימת מאגרים'!O111=פרמטרים!$J$5,'רשימת מאגרים'!M111&lt;&gt;"")),פרמטרים!$AF$4,פרמטרים!$AF$5)))))</f>
        <v/>
      </c>
      <c r="AG111" s="42"/>
      <c r="AH111" s="119" t="str">
        <f>IF(E111="","",IF(AD111="הוחלט לא להנגיש",פרמטרים!$AF$7,IF(AD111="בוצע",פרמטרים!$AF$6,IF(T111=פרמטרים!$T$6,פרמטרים!$AF$7,IF(AB111=פרמטרים!$N$5,פרמטרים!$AF$3,IF(OR(AB111=פרמטרים!$N$4,T111=פרמטרים!$T$5),פרמטרים!$AF$4,פרמטרים!$AF$5))))))</f>
        <v/>
      </c>
      <c r="AI111" s="42"/>
      <c r="AJ111" s="119" t="str">
        <f t="shared" si="29"/>
        <v/>
      </c>
      <c r="AK111" s="42"/>
      <c r="AL111" s="121"/>
      <c r="AM111" s="121"/>
      <c r="AN111" s="122" t="str">
        <f t="shared" si="33"/>
        <v/>
      </c>
      <c r="AO111" s="42"/>
      <c r="AP111" s="126" t="str">
        <f t="shared" si="34"/>
        <v/>
      </c>
      <c r="AQ111" s="126"/>
      <c r="AR111" s="53"/>
      <c r="AS111" s="53"/>
      <c r="AT111" s="53"/>
      <c r="AU111" s="127"/>
      <c r="AV111" s="42"/>
      <c r="AW111" s="42"/>
      <c r="AX111" s="81" t="str">
        <f t="shared" si="32"/>
        <v/>
      </c>
      <c r="AY111" s="85" t="str">
        <f t="shared" si="35"/>
        <v/>
      </c>
      <c r="AZ111" s="85" t="str">
        <f t="shared" si="36"/>
        <v/>
      </c>
    </row>
    <row r="112" spans="1:52" hidden="1">
      <c r="A112" s="30" t="str">
        <f t="shared" si="30"/>
        <v>משרד התרבות והספורט</v>
      </c>
      <c r="B112" s="31" t="str">
        <f t="shared" si="31"/>
        <v>mcs</v>
      </c>
      <c r="C112" s="23">
        <v>150</v>
      </c>
      <c r="D112" s="23" t="str">
        <f>IF(E112="","",IF(סימול="","לא הוגדר שם משרד",CONCATENATE(סימול,".DB.",COUNTIF($B$5:B111,$B112)+1)))</f>
        <v/>
      </c>
      <c r="E112" s="41"/>
      <c r="F112" s="52"/>
      <c r="G112" s="43"/>
      <c r="H112" s="42"/>
      <c r="I112" s="43"/>
      <c r="J112" s="114"/>
      <c r="K112" s="43"/>
      <c r="L112" s="42"/>
      <c r="M112" s="43"/>
      <c r="N112" s="42"/>
      <c r="O112" s="43"/>
      <c r="P112" s="42"/>
      <c r="Q112" s="42"/>
      <c r="R112" s="42"/>
      <c r="S112" s="43"/>
      <c r="T112" s="43"/>
      <c r="U112" s="42"/>
      <c r="V112" s="43"/>
      <c r="W112" s="42"/>
      <c r="X112" s="53"/>
      <c r="Y112" s="43"/>
      <c r="Z112" s="42"/>
      <c r="AA112" s="43"/>
      <c r="AB112" s="43"/>
      <c r="AC112" s="42"/>
      <c r="AD112" s="43" t="str">
        <f>IF(E112="","",IF(T112=פרמטרים!$T$6,פרמטרים!$V$8,פרמטרים!$V$3))</f>
        <v/>
      </c>
      <c r="AE112" s="42"/>
      <c r="AF112" s="119" t="str">
        <f>IF(E112="","",IF(AD112="הוחלט לא להנגיש",פרמטרים!$AF$7,IF(AD112="בוצע",פרמטרים!$AF$6,IF(OR('רשימת מאגרים'!O112=פרמטרים!$J$3,AND('רשימת מאגרים'!O112=פרמטרים!$J$4,'רשימת מאגרים'!M112&lt;&gt;"")),פרמטרים!$AF$3,IF(OR('רשימת מאגרים'!O112=פרמטרים!$J$4,AND('רשימת מאגרים'!O112=פרמטרים!$J$5,'רשימת מאגרים'!M112&lt;&gt;"")),פרמטרים!$AF$4,פרמטרים!$AF$5)))))</f>
        <v/>
      </c>
      <c r="AG112" s="42"/>
      <c r="AH112" s="119" t="str">
        <f>IF(E112="","",IF(AD112="הוחלט לא להנגיש",פרמטרים!$AF$7,IF(AD112="בוצע",פרמטרים!$AF$6,IF(T112=פרמטרים!$T$6,פרמטרים!$AF$7,IF(AB112=פרמטרים!$N$5,פרמטרים!$AF$3,IF(OR(AB112=פרמטרים!$N$4,T112=פרמטרים!$T$5),פרמטרים!$AF$4,פרמטרים!$AF$5))))))</f>
        <v/>
      </c>
      <c r="AI112" s="42"/>
      <c r="AJ112" s="119" t="str">
        <f t="shared" si="29"/>
        <v/>
      </c>
      <c r="AK112" s="42"/>
      <c r="AL112" s="121"/>
      <c r="AM112" s="121"/>
      <c r="AN112" s="122" t="str">
        <f t="shared" si="33"/>
        <v/>
      </c>
      <c r="AO112" s="42"/>
      <c r="AP112" s="126" t="str">
        <f t="shared" si="34"/>
        <v/>
      </c>
      <c r="AQ112" s="126"/>
      <c r="AR112" s="53"/>
      <c r="AS112" s="53"/>
      <c r="AT112" s="53"/>
      <c r="AU112" s="127"/>
      <c r="AV112" s="42"/>
      <c r="AW112" s="42"/>
      <c r="AX112" s="81" t="str">
        <f t="shared" si="32"/>
        <v/>
      </c>
      <c r="AY112" s="85" t="str">
        <f t="shared" si="35"/>
        <v/>
      </c>
      <c r="AZ112" s="85" t="str">
        <f t="shared" si="36"/>
        <v/>
      </c>
    </row>
    <row r="113" spans="1:52" hidden="1">
      <c r="A113" s="30" t="str">
        <f t="shared" si="30"/>
        <v>משרד התרבות והספורט</v>
      </c>
      <c r="B113" s="31" t="str">
        <f t="shared" si="31"/>
        <v>mcs</v>
      </c>
      <c r="C113" s="23">
        <v>151</v>
      </c>
      <c r="D113" s="23" t="str">
        <f>IF(E113="","",IF(סימול="","לא הוגדר שם משרד",CONCATENATE(סימול,".DB.",COUNTIF($B$5:B112,$B113)+1)))</f>
        <v/>
      </c>
      <c r="E113" s="41"/>
      <c r="F113" s="52"/>
      <c r="G113" s="43"/>
      <c r="H113" s="42"/>
      <c r="I113" s="43"/>
      <c r="J113" s="114"/>
      <c r="K113" s="43"/>
      <c r="L113" s="42"/>
      <c r="M113" s="43"/>
      <c r="N113" s="42"/>
      <c r="O113" s="43"/>
      <c r="P113" s="42"/>
      <c r="Q113" s="42"/>
      <c r="R113" s="42"/>
      <c r="S113" s="43"/>
      <c r="T113" s="43"/>
      <c r="U113" s="42"/>
      <c r="V113" s="43"/>
      <c r="W113" s="42"/>
      <c r="X113" s="53"/>
      <c r="Y113" s="43"/>
      <c r="Z113" s="42"/>
      <c r="AA113" s="43"/>
      <c r="AB113" s="43"/>
      <c r="AC113" s="42"/>
      <c r="AD113" s="43" t="str">
        <f>IF(E113="","",IF(T113=פרמטרים!$T$6,פרמטרים!$V$8,פרמטרים!$V$3))</f>
        <v/>
      </c>
      <c r="AE113" s="42"/>
      <c r="AF113" s="119" t="str">
        <f>IF(E113="","",IF(AD113="הוחלט לא להנגיש",פרמטרים!$AF$7,IF(AD113="בוצע",פרמטרים!$AF$6,IF(OR('רשימת מאגרים'!O113=פרמטרים!$J$3,AND('רשימת מאגרים'!O113=פרמטרים!$J$4,'רשימת מאגרים'!M113&lt;&gt;"")),פרמטרים!$AF$3,IF(OR('רשימת מאגרים'!O113=פרמטרים!$J$4,AND('רשימת מאגרים'!O113=פרמטרים!$J$5,'רשימת מאגרים'!M113&lt;&gt;"")),פרמטרים!$AF$4,פרמטרים!$AF$5)))))</f>
        <v/>
      </c>
      <c r="AG113" s="42"/>
      <c r="AH113" s="119" t="str">
        <f>IF(E113="","",IF(AD113="הוחלט לא להנגיש",פרמטרים!$AF$7,IF(AD113="בוצע",פרמטרים!$AF$6,IF(T113=פרמטרים!$T$6,פרמטרים!$AF$7,IF(AB113=פרמטרים!$N$5,פרמטרים!$AF$3,IF(OR(AB113=פרמטרים!$N$4,T113=פרמטרים!$T$5),פרמטרים!$AF$4,פרמטרים!$AF$5))))))</f>
        <v/>
      </c>
      <c r="AI113" s="42"/>
      <c r="AJ113" s="119" t="str">
        <f t="shared" si="29"/>
        <v/>
      </c>
      <c r="AK113" s="42"/>
      <c r="AL113" s="121"/>
      <c r="AM113" s="121"/>
      <c r="AN113" s="122" t="str">
        <f t="shared" si="33"/>
        <v/>
      </c>
      <c r="AO113" s="42"/>
      <c r="AP113" s="126" t="str">
        <f t="shared" si="34"/>
        <v/>
      </c>
      <c r="AQ113" s="126"/>
      <c r="AR113" s="53"/>
      <c r="AS113" s="53"/>
      <c r="AT113" s="53"/>
      <c r="AU113" s="127"/>
      <c r="AV113" s="42"/>
      <c r="AW113" s="42"/>
      <c r="AX113" s="81" t="str">
        <f t="shared" si="32"/>
        <v/>
      </c>
      <c r="AY113" s="85" t="str">
        <f t="shared" si="35"/>
        <v/>
      </c>
      <c r="AZ113" s="85" t="str">
        <f t="shared" si="36"/>
        <v/>
      </c>
    </row>
    <row r="114" spans="1:52" hidden="1">
      <c r="A114" s="30" t="str">
        <f t="shared" si="30"/>
        <v>משרד התרבות והספורט</v>
      </c>
      <c r="B114" s="31" t="str">
        <f t="shared" si="31"/>
        <v>mcs</v>
      </c>
      <c r="C114" s="23">
        <v>152</v>
      </c>
      <c r="D114" s="23" t="str">
        <f>IF(E114="","",IF(סימול="","לא הוגדר שם משרד",CONCATENATE(סימול,".DB.",COUNTIF($B$5:B113,$B114)+1)))</f>
        <v/>
      </c>
      <c r="E114" s="41"/>
      <c r="F114" s="52"/>
      <c r="G114" s="43"/>
      <c r="H114" s="42"/>
      <c r="I114" s="43"/>
      <c r="J114" s="114"/>
      <c r="K114" s="43"/>
      <c r="L114" s="42"/>
      <c r="M114" s="43"/>
      <c r="N114" s="42"/>
      <c r="O114" s="43"/>
      <c r="P114" s="42"/>
      <c r="Q114" s="42"/>
      <c r="R114" s="42"/>
      <c r="S114" s="43"/>
      <c r="T114" s="43"/>
      <c r="U114" s="42"/>
      <c r="V114" s="43"/>
      <c r="W114" s="42"/>
      <c r="X114" s="53"/>
      <c r="Y114" s="43"/>
      <c r="Z114" s="42"/>
      <c r="AA114" s="43"/>
      <c r="AB114" s="43"/>
      <c r="AC114" s="42"/>
      <c r="AD114" s="43" t="str">
        <f>IF(E114="","",IF(T114=פרמטרים!$T$6,פרמטרים!$V$8,פרמטרים!$V$3))</f>
        <v/>
      </c>
      <c r="AE114" s="42"/>
      <c r="AF114" s="119" t="str">
        <f>IF(E114="","",IF(AD114="הוחלט לא להנגיש",פרמטרים!$AF$7,IF(AD114="בוצע",פרמטרים!$AF$6,IF(OR('רשימת מאגרים'!O114=פרמטרים!$J$3,AND('רשימת מאגרים'!O114=פרמטרים!$J$4,'רשימת מאגרים'!M114&lt;&gt;"")),פרמטרים!$AF$3,IF(OR('רשימת מאגרים'!O114=פרמטרים!$J$4,AND('רשימת מאגרים'!O114=פרמטרים!$J$5,'רשימת מאגרים'!M114&lt;&gt;"")),פרמטרים!$AF$4,פרמטרים!$AF$5)))))</f>
        <v/>
      </c>
      <c r="AG114" s="42"/>
      <c r="AH114" s="119" t="str">
        <f>IF(E114="","",IF(AD114="הוחלט לא להנגיש",פרמטרים!$AF$7,IF(AD114="בוצע",פרמטרים!$AF$6,IF(T114=פרמטרים!$T$6,פרמטרים!$AF$7,IF(AB114=פרמטרים!$N$5,פרמטרים!$AF$3,IF(OR(AB114=פרמטרים!$N$4,T114=פרמטרים!$T$5),פרמטרים!$AF$4,פרמטרים!$AF$5))))))</f>
        <v/>
      </c>
      <c r="AI114" s="42"/>
      <c r="AJ114" s="119" t="str">
        <f t="shared" si="29"/>
        <v/>
      </c>
      <c r="AK114" s="42"/>
      <c r="AL114" s="121"/>
      <c r="AM114" s="121"/>
      <c r="AN114" s="122" t="str">
        <f t="shared" si="33"/>
        <v/>
      </c>
      <c r="AO114" s="42"/>
      <c r="AP114" s="126" t="str">
        <f t="shared" si="34"/>
        <v/>
      </c>
      <c r="AQ114" s="126"/>
      <c r="AR114" s="53"/>
      <c r="AS114" s="53"/>
      <c r="AT114" s="53"/>
      <c r="AU114" s="127"/>
      <c r="AV114" s="42"/>
      <c r="AW114" s="42"/>
      <c r="AX114" s="81" t="str">
        <f t="shared" si="32"/>
        <v/>
      </c>
      <c r="AY114" s="85" t="str">
        <f t="shared" si="35"/>
        <v/>
      </c>
      <c r="AZ114" s="85" t="str">
        <f t="shared" si="36"/>
        <v/>
      </c>
    </row>
    <row r="115" spans="1:52" hidden="1">
      <c r="A115" s="30" t="str">
        <f t="shared" si="30"/>
        <v>משרד התרבות והספורט</v>
      </c>
      <c r="B115" s="31" t="str">
        <f t="shared" si="31"/>
        <v>mcs</v>
      </c>
      <c r="C115" s="23">
        <v>153</v>
      </c>
      <c r="D115" s="23" t="str">
        <f>IF(E115="","",IF(סימול="","לא הוגדר שם משרד",CONCATENATE(סימול,".DB.",COUNTIF($B$5:B114,$B115)+1)))</f>
        <v/>
      </c>
      <c r="E115" s="41"/>
      <c r="F115" s="52"/>
      <c r="G115" s="43"/>
      <c r="H115" s="42"/>
      <c r="I115" s="43"/>
      <c r="J115" s="114"/>
      <c r="K115" s="43"/>
      <c r="L115" s="42"/>
      <c r="M115" s="43"/>
      <c r="N115" s="42"/>
      <c r="O115" s="43"/>
      <c r="P115" s="42"/>
      <c r="Q115" s="42"/>
      <c r="R115" s="42"/>
      <c r="S115" s="43"/>
      <c r="T115" s="43"/>
      <c r="U115" s="42"/>
      <c r="V115" s="43"/>
      <c r="W115" s="42"/>
      <c r="X115" s="53"/>
      <c r="Y115" s="43"/>
      <c r="Z115" s="42"/>
      <c r="AA115" s="43"/>
      <c r="AB115" s="43"/>
      <c r="AC115" s="42"/>
      <c r="AD115" s="43" t="str">
        <f>IF(E115="","",IF(T115=פרמטרים!$T$6,פרמטרים!$V$8,פרמטרים!$V$3))</f>
        <v/>
      </c>
      <c r="AE115" s="42"/>
      <c r="AF115" s="119" t="str">
        <f>IF(E115="","",IF(AD115="הוחלט לא להנגיש",פרמטרים!$AF$7,IF(AD115="בוצע",פרמטרים!$AF$6,IF(OR('רשימת מאגרים'!O115=פרמטרים!$J$3,AND('רשימת מאגרים'!O115=פרמטרים!$J$4,'רשימת מאגרים'!M115&lt;&gt;"")),פרמטרים!$AF$3,IF(OR('רשימת מאגרים'!O115=פרמטרים!$J$4,AND('רשימת מאגרים'!O115=פרמטרים!$J$5,'רשימת מאגרים'!M115&lt;&gt;"")),פרמטרים!$AF$4,פרמטרים!$AF$5)))))</f>
        <v/>
      </c>
      <c r="AG115" s="42"/>
      <c r="AH115" s="119" t="str">
        <f>IF(E115="","",IF(AD115="הוחלט לא להנגיש",פרמטרים!$AF$7,IF(AD115="בוצע",פרמטרים!$AF$6,IF(T115=פרמטרים!$T$6,פרמטרים!$AF$7,IF(AB115=פרמטרים!$N$5,פרמטרים!$AF$3,IF(OR(AB115=פרמטרים!$N$4,T115=פרמטרים!$T$5),פרמטרים!$AF$4,פרמטרים!$AF$5))))))</f>
        <v/>
      </c>
      <c r="AI115" s="42"/>
      <c r="AJ115" s="119" t="str">
        <f t="shared" si="29"/>
        <v/>
      </c>
      <c r="AK115" s="42"/>
      <c r="AL115" s="121"/>
      <c r="AM115" s="121"/>
      <c r="AN115" s="122" t="str">
        <f t="shared" si="33"/>
        <v/>
      </c>
      <c r="AO115" s="42"/>
      <c r="AP115" s="126" t="str">
        <f t="shared" si="34"/>
        <v/>
      </c>
      <c r="AQ115" s="126"/>
      <c r="AR115" s="53"/>
      <c r="AS115" s="53"/>
      <c r="AT115" s="53"/>
      <c r="AU115" s="127"/>
      <c r="AV115" s="42"/>
      <c r="AW115" s="42"/>
      <c r="AX115" s="81" t="str">
        <f t="shared" si="32"/>
        <v/>
      </c>
      <c r="AY115" s="85" t="str">
        <f t="shared" si="35"/>
        <v/>
      </c>
      <c r="AZ115" s="85" t="str">
        <f t="shared" si="36"/>
        <v/>
      </c>
    </row>
    <row r="116" spans="1:52" hidden="1">
      <c r="A116" s="30" t="str">
        <f t="shared" si="30"/>
        <v>משרד התרבות והספורט</v>
      </c>
      <c r="B116" s="31" t="str">
        <f t="shared" si="31"/>
        <v>mcs</v>
      </c>
      <c r="C116" s="23">
        <v>154</v>
      </c>
      <c r="D116" s="23" t="str">
        <f>IF(E116="","",IF(סימול="","לא הוגדר שם משרד",CONCATENATE(סימול,".DB.",COUNTIF($B$5:B115,$B116)+1)))</f>
        <v/>
      </c>
      <c r="E116" s="41"/>
      <c r="F116" s="52"/>
      <c r="G116" s="43"/>
      <c r="H116" s="42"/>
      <c r="I116" s="43"/>
      <c r="J116" s="114"/>
      <c r="K116" s="43"/>
      <c r="L116" s="42"/>
      <c r="M116" s="43"/>
      <c r="N116" s="42"/>
      <c r="O116" s="43"/>
      <c r="P116" s="42"/>
      <c r="Q116" s="42"/>
      <c r="R116" s="42"/>
      <c r="S116" s="43"/>
      <c r="T116" s="43"/>
      <c r="U116" s="42"/>
      <c r="V116" s="43"/>
      <c r="W116" s="42"/>
      <c r="X116" s="53"/>
      <c r="Y116" s="43"/>
      <c r="Z116" s="42"/>
      <c r="AA116" s="43"/>
      <c r="AB116" s="43"/>
      <c r="AC116" s="42"/>
      <c r="AD116" s="43" t="str">
        <f>IF(E116="","",IF(T116=פרמטרים!$T$6,פרמטרים!$V$8,פרמטרים!$V$3))</f>
        <v/>
      </c>
      <c r="AE116" s="42"/>
      <c r="AF116" s="119" t="str">
        <f>IF(E116="","",IF(AD116="הוחלט לא להנגיש",פרמטרים!$AF$7,IF(AD116="בוצע",פרמטרים!$AF$6,IF(OR('רשימת מאגרים'!O116=פרמטרים!$J$3,AND('רשימת מאגרים'!O116=פרמטרים!$J$4,'רשימת מאגרים'!M116&lt;&gt;"")),פרמטרים!$AF$3,IF(OR('רשימת מאגרים'!O116=פרמטרים!$J$4,AND('רשימת מאגרים'!O116=פרמטרים!$J$5,'רשימת מאגרים'!M116&lt;&gt;"")),פרמטרים!$AF$4,פרמטרים!$AF$5)))))</f>
        <v/>
      </c>
      <c r="AG116" s="42"/>
      <c r="AH116" s="119" t="str">
        <f>IF(E116="","",IF(AD116="הוחלט לא להנגיש",פרמטרים!$AF$7,IF(AD116="בוצע",פרמטרים!$AF$6,IF(T116=פרמטרים!$T$6,פרמטרים!$AF$7,IF(AB116=פרמטרים!$N$5,פרמטרים!$AF$3,IF(OR(AB116=פרמטרים!$N$4,T116=פרמטרים!$T$5),פרמטרים!$AF$4,פרמטרים!$AF$5))))))</f>
        <v/>
      </c>
      <c r="AI116" s="42"/>
      <c r="AJ116" s="119" t="str">
        <f t="shared" si="29"/>
        <v/>
      </c>
      <c r="AK116" s="42"/>
      <c r="AL116" s="121"/>
      <c r="AM116" s="121"/>
      <c r="AN116" s="122" t="str">
        <f t="shared" si="33"/>
        <v/>
      </c>
      <c r="AO116" s="42"/>
      <c r="AP116" s="126" t="str">
        <f t="shared" si="34"/>
        <v/>
      </c>
      <c r="AQ116" s="126"/>
      <c r="AR116" s="53"/>
      <c r="AS116" s="53"/>
      <c r="AT116" s="53"/>
      <c r="AU116" s="127"/>
      <c r="AV116" s="42"/>
      <c r="AW116" s="42"/>
      <c r="AX116" s="81" t="str">
        <f t="shared" si="32"/>
        <v/>
      </c>
      <c r="AY116" s="85" t="str">
        <f t="shared" si="35"/>
        <v/>
      </c>
      <c r="AZ116" s="85" t="str">
        <f t="shared" si="36"/>
        <v/>
      </c>
    </row>
    <row r="117" spans="1:52" hidden="1">
      <c r="A117" s="30" t="str">
        <f t="shared" si="30"/>
        <v>משרד התרבות והספורט</v>
      </c>
      <c r="B117" s="31" t="str">
        <f t="shared" si="31"/>
        <v>mcs</v>
      </c>
      <c r="C117" s="23">
        <v>155</v>
      </c>
      <c r="D117" s="23" t="str">
        <f>IF(E117="","",IF(סימול="","לא הוגדר שם משרד",CONCATENATE(סימול,".DB.",COUNTIF($B$5:B116,$B117)+1)))</f>
        <v/>
      </c>
      <c r="E117" s="41"/>
      <c r="F117" s="52"/>
      <c r="G117" s="43"/>
      <c r="H117" s="42"/>
      <c r="I117" s="43"/>
      <c r="J117" s="114"/>
      <c r="K117" s="43"/>
      <c r="L117" s="42"/>
      <c r="M117" s="43"/>
      <c r="N117" s="42"/>
      <c r="O117" s="43"/>
      <c r="P117" s="42"/>
      <c r="Q117" s="42"/>
      <c r="R117" s="42"/>
      <c r="S117" s="43"/>
      <c r="T117" s="43"/>
      <c r="U117" s="42"/>
      <c r="V117" s="43"/>
      <c r="W117" s="42"/>
      <c r="X117" s="53"/>
      <c r="Y117" s="43"/>
      <c r="Z117" s="42"/>
      <c r="AA117" s="43"/>
      <c r="AB117" s="43"/>
      <c r="AC117" s="42"/>
      <c r="AD117" s="43" t="str">
        <f>IF(E117="","",IF(T117=פרמטרים!$T$6,פרמטרים!$V$8,פרמטרים!$V$3))</f>
        <v/>
      </c>
      <c r="AE117" s="42"/>
      <c r="AF117" s="119" t="str">
        <f>IF(E117="","",IF(AD117="הוחלט לא להנגיש",פרמטרים!$AF$7,IF(AD117="בוצע",פרמטרים!$AF$6,IF(OR('רשימת מאגרים'!O117=פרמטרים!$J$3,AND('רשימת מאגרים'!O117=פרמטרים!$J$4,'רשימת מאגרים'!M117&lt;&gt;"")),פרמטרים!$AF$3,IF(OR('רשימת מאגרים'!O117=פרמטרים!$J$4,AND('רשימת מאגרים'!O117=פרמטרים!$J$5,'רשימת מאגרים'!M117&lt;&gt;"")),פרמטרים!$AF$4,פרמטרים!$AF$5)))))</f>
        <v/>
      </c>
      <c r="AG117" s="42"/>
      <c r="AH117" s="119" t="str">
        <f>IF(E117="","",IF(AD117="הוחלט לא להנגיש",פרמטרים!$AF$7,IF(AD117="בוצע",פרמטרים!$AF$6,IF(T117=פרמטרים!$T$6,פרמטרים!$AF$7,IF(AB117=פרמטרים!$N$5,פרמטרים!$AF$3,IF(OR(AB117=פרמטרים!$N$4,T117=פרמטרים!$T$5),פרמטרים!$AF$4,פרמטרים!$AF$5))))))</f>
        <v/>
      </c>
      <c r="AI117" s="42"/>
      <c r="AJ117" s="119" t="str">
        <f t="shared" si="29"/>
        <v/>
      </c>
      <c r="AK117" s="42"/>
      <c r="AL117" s="121"/>
      <c r="AM117" s="121"/>
      <c r="AN117" s="122" t="str">
        <f t="shared" si="33"/>
        <v/>
      </c>
      <c r="AO117" s="42"/>
      <c r="AP117" s="126" t="str">
        <f t="shared" si="34"/>
        <v/>
      </c>
      <c r="AQ117" s="126"/>
      <c r="AR117" s="53"/>
      <c r="AS117" s="53"/>
      <c r="AT117" s="53"/>
      <c r="AU117" s="127"/>
      <c r="AV117" s="42"/>
      <c r="AW117" s="42"/>
      <c r="AX117" s="81" t="str">
        <f t="shared" si="32"/>
        <v/>
      </c>
      <c r="AY117" s="85" t="str">
        <f t="shared" si="35"/>
        <v/>
      </c>
      <c r="AZ117" s="85" t="str">
        <f t="shared" si="36"/>
        <v/>
      </c>
    </row>
    <row r="118" spans="1:52" hidden="1">
      <c r="A118" s="30" t="str">
        <f t="shared" si="30"/>
        <v>משרד התרבות והספורט</v>
      </c>
      <c r="B118" s="31" t="str">
        <f t="shared" si="31"/>
        <v>mcs</v>
      </c>
      <c r="C118" s="23">
        <v>156</v>
      </c>
      <c r="D118" s="23" t="str">
        <f>IF(E118="","",IF(סימול="","לא הוגדר שם משרד",CONCATENATE(סימול,".DB.",COUNTIF($B$5:B117,$B118)+1)))</f>
        <v/>
      </c>
      <c r="E118" s="41"/>
      <c r="F118" s="52"/>
      <c r="G118" s="43"/>
      <c r="H118" s="42"/>
      <c r="I118" s="43"/>
      <c r="J118" s="114"/>
      <c r="K118" s="43"/>
      <c r="L118" s="42"/>
      <c r="M118" s="43"/>
      <c r="N118" s="42"/>
      <c r="O118" s="43"/>
      <c r="P118" s="42"/>
      <c r="Q118" s="42"/>
      <c r="R118" s="42"/>
      <c r="S118" s="43"/>
      <c r="T118" s="43"/>
      <c r="U118" s="42"/>
      <c r="V118" s="43"/>
      <c r="W118" s="42"/>
      <c r="X118" s="53"/>
      <c r="Y118" s="43"/>
      <c r="Z118" s="42"/>
      <c r="AA118" s="43"/>
      <c r="AB118" s="43"/>
      <c r="AC118" s="42"/>
      <c r="AD118" s="43" t="str">
        <f>IF(E118="","",IF(T118=פרמטרים!$T$6,פרמטרים!$V$8,פרמטרים!$V$3))</f>
        <v/>
      </c>
      <c r="AE118" s="42"/>
      <c r="AF118" s="119" t="str">
        <f>IF(E118="","",IF(AD118="הוחלט לא להנגיש",פרמטרים!$AF$7,IF(AD118="בוצע",פרמטרים!$AF$6,IF(OR('רשימת מאגרים'!O118=פרמטרים!$J$3,AND('רשימת מאגרים'!O118=פרמטרים!$J$4,'רשימת מאגרים'!M118&lt;&gt;"")),פרמטרים!$AF$3,IF(OR('רשימת מאגרים'!O118=פרמטרים!$J$4,AND('רשימת מאגרים'!O118=פרמטרים!$J$5,'רשימת מאגרים'!M118&lt;&gt;"")),פרמטרים!$AF$4,פרמטרים!$AF$5)))))</f>
        <v/>
      </c>
      <c r="AG118" s="42"/>
      <c r="AH118" s="119" t="str">
        <f>IF(E118="","",IF(AD118="הוחלט לא להנגיש",פרמטרים!$AF$7,IF(AD118="בוצע",פרמטרים!$AF$6,IF(T118=פרמטרים!$T$6,פרמטרים!$AF$7,IF(AB118=פרמטרים!$N$5,פרמטרים!$AF$3,IF(OR(AB118=פרמטרים!$N$4,T118=פרמטרים!$T$5),פרמטרים!$AF$4,פרמטרים!$AF$5))))))</f>
        <v/>
      </c>
      <c r="AI118" s="42"/>
      <c r="AJ118" s="119" t="str">
        <f t="shared" si="29"/>
        <v/>
      </c>
      <c r="AK118" s="42"/>
      <c r="AL118" s="121"/>
      <c r="AM118" s="121"/>
      <c r="AN118" s="122" t="str">
        <f t="shared" si="33"/>
        <v/>
      </c>
      <c r="AO118" s="42"/>
      <c r="AP118" s="126" t="str">
        <f t="shared" si="34"/>
        <v/>
      </c>
      <c r="AQ118" s="126"/>
      <c r="AR118" s="53"/>
      <c r="AS118" s="53"/>
      <c r="AT118" s="53"/>
      <c r="AU118" s="127"/>
      <c r="AV118" s="42"/>
      <c r="AW118" s="42"/>
      <c r="AX118" s="81" t="str">
        <f t="shared" si="32"/>
        <v/>
      </c>
      <c r="AY118" s="85" t="str">
        <f t="shared" si="35"/>
        <v/>
      </c>
      <c r="AZ118" s="85" t="str">
        <f t="shared" si="36"/>
        <v/>
      </c>
    </row>
    <row r="119" spans="1:52" hidden="1">
      <c r="A119" s="30" t="str">
        <f t="shared" si="30"/>
        <v>משרד התרבות והספורט</v>
      </c>
      <c r="B119" s="31" t="str">
        <f t="shared" si="31"/>
        <v>mcs</v>
      </c>
      <c r="C119" s="23">
        <v>157</v>
      </c>
      <c r="D119" s="23" t="str">
        <f>IF(E119="","",IF(סימול="","לא הוגדר שם משרד",CONCATENATE(סימול,".DB.",COUNTIF($B$5:B118,$B119)+1)))</f>
        <v/>
      </c>
      <c r="E119" s="41"/>
      <c r="F119" s="52"/>
      <c r="G119" s="43"/>
      <c r="H119" s="42"/>
      <c r="I119" s="43"/>
      <c r="J119" s="114"/>
      <c r="K119" s="43"/>
      <c r="L119" s="42"/>
      <c r="M119" s="43"/>
      <c r="N119" s="42"/>
      <c r="O119" s="43"/>
      <c r="P119" s="42"/>
      <c r="Q119" s="42"/>
      <c r="R119" s="42"/>
      <c r="S119" s="43"/>
      <c r="T119" s="43"/>
      <c r="U119" s="42"/>
      <c r="V119" s="43"/>
      <c r="W119" s="42"/>
      <c r="X119" s="53"/>
      <c r="Y119" s="43"/>
      <c r="Z119" s="42"/>
      <c r="AA119" s="43"/>
      <c r="AB119" s="43"/>
      <c r="AC119" s="42"/>
      <c r="AD119" s="43" t="str">
        <f>IF(E119="","",IF(T119=פרמטרים!$T$6,פרמטרים!$V$8,פרמטרים!$V$3))</f>
        <v/>
      </c>
      <c r="AE119" s="42"/>
      <c r="AF119" s="119" t="str">
        <f>IF(E119="","",IF(AD119="הוחלט לא להנגיש",פרמטרים!$AF$7,IF(AD119="בוצע",פרמטרים!$AF$6,IF(OR('רשימת מאגרים'!O119=פרמטרים!$J$3,AND('רשימת מאגרים'!O119=פרמטרים!$J$4,'רשימת מאגרים'!M119&lt;&gt;"")),פרמטרים!$AF$3,IF(OR('רשימת מאגרים'!O119=פרמטרים!$J$4,AND('רשימת מאגרים'!O119=פרמטרים!$J$5,'רשימת מאגרים'!M119&lt;&gt;"")),פרמטרים!$AF$4,פרמטרים!$AF$5)))))</f>
        <v/>
      </c>
      <c r="AG119" s="42"/>
      <c r="AH119" s="119" t="str">
        <f>IF(E119="","",IF(AD119="הוחלט לא להנגיש",פרמטרים!$AF$7,IF(AD119="בוצע",פרמטרים!$AF$6,IF(T119=פרמטרים!$T$6,פרמטרים!$AF$7,IF(AB119=פרמטרים!$N$5,פרמטרים!$AF$3,IF(OR(AB119=פרמטרים!$N$4,T119=פרמטרים!$T$5),פרמטרים!$AF$4,פרמטרים!$AF$5))))))</f>
        <v/>
      </c>
      <c r="AI119" s="42"/>
      <c r="AJ119" s="119" t="str">
        <f t="shared" si="29"/>
        <v/>
      </c>
      <c r="AK119" s="42"/>
      <c r="AL119" s="121"/>
      <c r="AM119" s="121"/>
      <c r="AN119" s="122" t="str">
        <f t="shared" si="33"/>
        <v/>
      </c>
      <c r="AO119" s="42"/>
      <c r="AP119" s="126" t="str">
        <f t="shared" si="34"/>
        <v/>
      </c>
      <c r="AQ119" s="126"/>
      <c r="AR119" s="53"/>
      <c r="AS119" s="53"/>
      <c r="AT119" s="53"/>
      <c r="AU119" s="127"/>
      <c r="AV119" s="42"/>
      <c r="AW119" s="42"/>
      <c r="AX119" s="81" t="str">
        <f t="shared" si="32"/>
        <v/>
      </c>
      <c r="AY119" s="85" t="str">
        <f t="shared" si="35"/>
        <v/>
      </c>
      <c r="AZ119" s="85" t="str">
        <f t="shared" si="36"/>
        <v/>
      </c>
    </row>
    <row r="120" spans="1:52" hidden="1">
      <c r="A120" s="30" t="str">
        <f t="shared" si="30"/>
        <v>משרד התרבות והספורט</v>
      </c>
      <c r="B120" s="31" t="str">
        <f t="shared" si="31"/>
        <v>mcs</v>
      </c>
      <c r="C120" s="23">
        <v>158</v>
      </c>
      <c r="D120" s="23" t="str">
        <f>IF(E120="","",IF(סימול="","לא הוגדר שם משרד",CONCATENATE(סימול,".DB.",COUNTIF($B$5:B119,$B120)+1)))</f>
        <v/>
      </c>
      <c r="E120" s="41"/>
      <c r="F120" s="52"/>
      <c r="G120" s="43"/>
      <c r="H120" s="42"/>
      <c r="I120" s="43"/>
      <c r="J120" s="114"/>
      <c r="K120" s="43"/>
      <c r="L120" s="42"/>
      <c r="M120" s="43"/>
      <c r="N120" s="42"/>
      <c r="O120" s="43"/>
      <c r="P120" s="42"/>
      <c r="Q120" s="42"/>
      <c r="R120" s="42"/>
      <c r="S120" s="43"/>
      <c r="T120" s="43"/>
      <c r="U120" s="42"/>
      <c r="V120" s="43"/>
      <c r="W120" s="42"/>
      <c r="X120" s="53"/>
      <c r="Y120" s="43"/>
      <c r="Z120" s="42"/>
      <c r="AA120" s="43"/>
      <c r="AB120" s="43"/>
      <c r="AC120" s="42"/>
      <c r="AD120" s="43" t="str">
        <f>IF(E120="","",IF(T120=פרמטרים!$T$6,פרמטרים!$V$8,פרמטרים!$V$3))</f>
        <v/>
      </c>
      <c r="AE120" s="42"/>
      <c r="AF120" s="119" t="str">
        <f>IF(E120="","",IF(AD120="הוחלט לא להנגיש",פרמטרים!$AF$7,IF(AD120="בוצע",פרמטרים!$AF$6,IF(OR('רשימת מאגרים'!O120=פרמטרים!$J$3,AND('רשימת מאגרים'!O120=פרמטרים!$J$4,'רשימת מאגרים'!M120&lt;&gt;"")),פרמטרים!$AF$3,IF(OR('רשימת מאגרים'!O120=פרמטרים!$J$4,AND('רשימת מאגרים'!O120=פרמטרים!$J$5,'רשימת מאגרים'!M120&lt;&gt;"")),פרמטרים!$AF$4,פרמטרים!$AF$5)))))</f>
        <v/>
      </c>
      <c r="AG120" s="42"/>
      <c r="AH120" s="119" t="str">
        <f>IF(E120="","",IF(AD120="הוחלט לא להנגיש",פרמטרים!$AF$7,IF(AD120="בוצע",פרמטרים!$AF$6,IF(T120=פרמטרים!$T$6,פרמטרים!$AF$7,IF(AB120=פרמטרים!$N$5,פרמטרים!$AF$3,IF(OR(AB120=פרמטרים!$N$4,T120=פרמטרים!$T$5),פרמטרים!$AF$4,פרמטרים!$AF$5))))))</f>
        <v/>
      </c>
      <c r="AI120" s="42"/>
      <c r="AJ120" s="119" t="str">
        <f t="shared" si="29"/>
        <v/>
      </c>
      <c r="AK120" s="42"/>
      <c r="AL120" s="121"/>
      <c r="AM120" s="121"/>
      <c r="AN120" s="122" t="str">
        <f t="shared" si="33"/>
        <v/>
      </c>
      <c r="AO120" s="42"/>
      <c r="AP120" s="126" t="str">
        <f t="shared" si="34"/>
        <v/>
      </c>
      <c r="AQ120" s="126"/>
      <c r="AR120" s="53"/>
      <c r="AS120" s="53"/>
      <c r="AT120" s="53"/>
      <c r="AU120" s="127"/>
      <c r="AV120" s="42"/>
      <c r="AW120" s="42"/>
      <c r="AX120" s="81" t="str">
        <f t="shared" si="32"/>
        <v/>
      </c>
      <c r="AY120" s="85" t="str">
        <f t="shared" si="35"/>
        <v/>
      </c>
      <c r="AZ120" s="85" t="str">
        <f t="shared" si="36"/>
        <v/>
      </c>
    </row>
    <row r="121" spans="1:52" hidden="1">
      <c r="A121" s="30" t="str">
        <f t="shared" si="30"/>
        <v>משרד התרבות והספורט</v>
      </c>
      <c r="B121" s="31" t="str">
        <f t="shared" si="31"/>
        <v>mcs</v>
      </c>
      <c r="C121" s="23">
        <v>159</v>
      </c>
      <c r="D121" s="23" t="str">
        <f>IF(E121="","",IF(סימול="","לא הוגדר שם משרד",CONCATENATE(סימול,".DB.",COUNTIF($B$5:B120,$B121)+1)))</f>
        <v/>
      </c>
      <c r="E121" s="41"/>
      <c r="F121" s="52"/>
      <c r="G121" s="43"/>
      <c r="H121" s="42"/>
      <c r="I121" s="43"/>
      <c r="J121" s="114"/>
      <c r="K121" s="43"/>
      <c r="L121" s="42"/>
      <c r="M121" s="43"/>
      <c r="N121" s="42"/>
      <c r="O121" s="43"/>
      <c r="P121" s="42"/>
      <c r="Q121" s="42"/>
      <c r="R121" s="42"/>
      <c r="S121" s="43"/>
      <c r="T121" s="43"/>
      <c r="U121" s="42"/>
      <c r="V121" s="43"/>
      <c r="W121" s="42"/>
      <c r="X121" s="53"/>
      <c r="Y121" s="43"/>
      <c r="Z121" s="42"/>
      <c r="AA121" s="43"/>
      <c r="AB121" s="43"/>
      <c r="AC121" s="42"/>
      <c r="AD121" s="43" t="str">
        <f>IF(E121="","",IF(T121=פרמטרים!$T$6,פרמטרים!$V$8,פרמטרים!$V$3))</f>
        <v/>
      </c>
      <c r="AE121" s="42"/>
      <c r="AF121" s="119" t="str">
        <f>IF(E121="","",IF(AD121="הוחלט לא להנגיש",פרמטרים!$AF$7,IF(AD121="בוצע",פרמטרים!$AF$6,IF(OR('רשימת מאגרים'!O121=פרמטרים!$J$3,AND('רשימת מאגרים'!O121=פרמטרים!$J$4,'רשימת מאגרים'!M121&lt;&gt;"")),פרמטרים!$AF$3,IF(OR('רשימת מאגרים'!O121=פרמטרים!$J$4,AND('רשימת מאגרים'!O121=פרמטרים!$J$5,'רשימת מאגרים'!M121&lt;&gt;"")),פרמטרים!$AF$4,פרמטרים!$AF$5)))))</f>
        <v/>
      </c>
      <c r="AG121" s="42"/>
      <c r="AH121" s="119" t="str">
        <f>IF(E121="","",IF(AD121="הוחלט לא להנגיש",פרמטרים!$AF$7,IF(AD121="בוצע",פרמטרים!$AF$6,IF(T121=פרמטרים!$T$6,פרמטרים!$AF$7,IF(AB121=פרמטרים!$N$5,פרמטרים!$AF$3,IF(OR(AB121=פרמטרים!$N$4,T121=פרמטרים!$T$5),פרמטרים!$AF$4,פרמטרים!$AF$5))))))</f>
        <v/>
      </c>
      <c r="AI121" s="42"/>
      <c r="AJ121" s="119" t="str">
        <f t="shared" si="29"/>
        <v/>
      </c>
      <c r="AK121" s="42"/>
      <c r="AL121" s="121"/>
      <c r="AM121" s="121"/>
      <c r="AN121" s="122" t="str">
        <f t="shared" si="33"/>
        <v/>
      </c>
      <c r="AO121" s="42"/>
      <c r="AP121" s="126" t="str">
        <f t="shared" si="34"/>
        <v/>
      </c>
      <c r="AQ121" s="126"/>
      <c r="AR121" s="53"/>
      <c r="AS121" s="53"/>
      <c r="AT121" s="53"/>
      <c r="AU121" s="127"/>
      <c r="AV121" s="42"/>
      <c r="AW121" s="42"/>
      <c r="AX121" s="81" t="str">
        <f t="shared" si="32"/>
        <v/>
      </c>
      <c r="AY121" s="85" t="str">
        <f t="shared" si="35"/>
        <v/>
      </c>
      <c r="AZ121" s="85" t="str">
        <f t="shared" si="36"/>
        <v/>
      </c>
    </row>
    <row r="122" spans="1:52" hidden="1">
      <c r="A122" s="30" t="str">
        <f t="shared" si="30"/>
        <v>משרד התרבות והספורט</v>
      </c>
      <c r="B122" s="31" t="str">
        <f t="shared" si="31"/>
        <v>mcs</v>
      </c>
      <c r="C122" s="23">
        <v>160</v>
      </c>
      <c r="D122" s="23" t="str">
        <f>IF(E122="","",IF(סימול="","לא הוגדר שם משרד",CONCATENATE(סימול,".DB.",COUNTIF($B$5:B121,$B122)+1)))</f>
        <v/>
      </c>
      <c r="E122" s="41"/>
      <c r="F122" s="52"/>
      <c r="G122" s="43"/>
      <c r="H122" s="42"/>
      <c r="I122" s="43"/>
      <c r="J122" s="114"/>
      <c r="K122" s="43"/>
      <c r="L122" s="42"/>
      <c r="M122" s="43"/>
      <c r="N122" s="42"/>
      <c r="O122" s="43"/>
      <c r="P122" s="42"/>
      <c r="Q122" s="42"/>
      <c r="R122" s="42"/>
      <c r="S122" s="43"/>
      <c r="T122" s="43"/>
      <c r="U122" s="42"/>
      <c r="V122" s="43"/>
      <c r="W122" s="42"/>
      <c r="X122" s="53"/>
      <c r="Y122" s="43"/>
      <c r="Z122" s="42"/>
      <c r="AA122" s="43"/>
      <c r="AB122" s="43"/>
      <c r="AC122" s="42"/>
      <c r="AD122" s="43" t="str">
        <f>IF(E122="","",IF(T122=פרמטרים!$T$6,פרמטרים!$V$8,פרמטרים!$V$3))</f>
        <v/>
      </c>
      <c r="AE122" s="42"/>
      <c r="AF122" s="119" t="str">
        <f>IF(E122="","",IF(AD122="הוחלט לא להנגיש",פרמטרים!$AF$7,IF(AD122="בוצע",פרמטרים!$AF$6,IF(OR('רשימת מאגרים'!O122=פרמטרים!$J$3,AND('רשימת מאגרים'!O122=פרמטרים!$J$4,'רשימת מאגרים'!M122&lt;&gt;"")),פרמטרים!$AF$3,IF(OR('רשימת מאגרים'!O122=פרמטרים!$J$4,AND('רשימת מאגרים'!O122=פרמטרים!$J$5,'רשימת מאגרים'!M122&lt;&gt;"")),פרמטרים!$AF$4,פרמטרים!$AF$5)))))</f>
        <v/>
      </c>
      <c r="AG122" s="42"/>
      <c r="AH122" s="119" t="str">
        <f>IF(E122="","",IF(AD122="הוחלט לא להנגיש",פרמטרים!$AF$7,IF(AD122="בוצע",פרמטרים!$AF$6,IF(T122=פרמטרים!$T$6,פרמטרים!$AF$7,IF(AB122=פרמטרים!$N$5,פרמטרים!$AF$3,IF(OR(AB122=פרמטרים!$N$4,T122=פרמטרים!$T$5),פרמטרים!$AF$4,פרמטרים!$AF$5))))))</f>
        <v/>
      </c>
      <c r="AI122" s="42"/>
      <c r="AJ122" s="119" t="str">
        <f t="shared" si="29"/>
        <v/>
      </c>
      <c r="AK122" s="42"/>
      <c r="AL122" s="121"/>
      <c r="AM122" s="121"/>
      <c r="AN122" s="122" t="str">
        <f t="shared" si="33"/>
        <v/>
      </c>
      <c r="AO122" s="42"/>
      <c r="AP122" s="126" t="str">
        <f t="shared" si="34"/>
        <v/>
      </c>
      <c r="AQ122" s="126"/>
      <c r="AR122" s="53"/>
      <c r="AS122" s="53"/>
      <c r="AT122" s="53"/>
      <c r="AU122" s="127"/>
      <c r="AV122" s="42"/>
      <c r="AW122" s="42"/>
      <c r="AX122" s="81" t="str">
        <f t="shared" si="32"/>
        <v/>
      </c>
      <c r="AY122" s="85" t="str">
        <f t="shared" si="35"/>
        <v/>
      </c>
      <c r="AZ122" s="85" t="str">
        <f t="shared" si="36"/>
        <v/>
      </c>
    </row>
    <row r="123" spans="1:52" hidden="1">
      <c r="A123" s="30" t="str">
        <f t="shared" ref="A123:A154" si="37">IF(המשרד="","",המשרד)</f>
        <v>משרד התרבות והספורט</v>
      </c>
      <c r="B123" s="31" t="str">
        <f t="shared" ref="B123:B154" si="38">IF(סימול="","",סימול)</f>
        <v>mcs</v>
      </c>
      <c r="C123" s="23">
        <v>161</v>
      </c>
      <c r="D123" s="23" t="str">
        <f>IF(E123="","",IF(סימול="","לא הוגדר שם משרד",CONCATENATE(סימול,".DB.",COUNTIF($B$5:B122,$B123)+1)))</f>
        <v/>
      </c>
      <c r="E123" s="41"/>
      <c r="F123" s="52"/>
      <c r="G123" s="43"/>
      <c r="H123" s="42"/>
      <c r="I123" s="43"/>
      <c r="J123" s="114"/>
      <c r="K123" s="43"/>
      <c r="L123" s="42"/>
      <c r="M123" s="43"/>
      <c r="N123" s="42"/>
      <c r="O123" s="43"/>
      <c r="P123" s="42"/>
      <c r="Q123" s="42"/>
      <c r="R123" s="42"/>
      <c r="S123" s="43"/>
      <c r="T123" s="43"/>
      <c r="U123" s="42"/>
      <c r="V123" s="43"/>
      <c r="W123" s="42"/>
      <c r="X123" s="53"/>
      <c r="Y123" s="43"/>
      <c r="Z123" s="42"/>
      <c r="AA123" s="43"/>
      <c r="AB123" s="43"/>
      <c r="AC123" s="42"/>
      <c r="AD123" s="43" t="str">
        <f>IF(E123="","",IF(T123=פרמטרים!$T$6,פרמטרים!$V$8,פרמטרים!$V$3))</f>
        <v/>
      </c>
      <c r="AE123" s="42"/>
      <c r="AF123" s="119" t="str">
        <f>IF(E123="","",IF(AD123="הוחלט לא להנגיש",פרמטרים!$AF$7,IF(AD123="בוצע",פרמטרים!$AF$6,IF(OR('רשימת מאגרים'!O123=פרמטרים!$J$3,AND('רשימת מאגרים'!O123=פרמטרים!$J$4,'רשימת מאגרים'!M123&lt;&gt;"")),פרמטרים!$AF$3,IF(OR('רשימת מאגרים'!O123=פרמטרים!$J$4,AND('רשימת מאגרים'!O123=פרמטרים!$J$5,'רשימת מאגרים'!M123&lt;&gt;"")),פרמטרים!$AF$4,פרמטרים!$AF$5)))))</f>
        <v/>
      </c>
      <c r="AG123" s="42"/>
      <c r="AH123" s="119" t="str">
        <f>IF(E123="","",IF(AD123="הוחלט לא להנגיש",פרמטרים!$AF$7,IF(AD123="בוצע",פרמטרים!$AF$6,IF(T123=פרמטרים!$T$6,פרמטרים!$AF$7,IF(AB123=פרמטרים!$N$5,פרמטרים!$AF$3,IF(OR(AB123=פרמטרים!$N$4,T123=פרמטרים!$T$5),פרמטרים!$AF$4,פרמטרים!$AF$5))))))</f>
        <v/>
      </c>
      <c r="AI123" s="42"/>
      <c r="AJ123" s="119" t="str">
        <f t="shared" si="29"/>
        <v/>
      </c>
      <c r="AK123" s="42"/>
      <c r="AL123" s="121"/>
      <c r="AM123" s="121"/>
      <c r="AN123" s="122" t="str">
        <f t="shared" si="33"/>
        <v/>
      </c>
      <c r="AO123" s="42"/>
      <c r="AP123" s="126" t="str">
        <f t="shared" si="34"/>
        <v/>
      </c>
      <c r="AQ123" s="126"/>
      <c r="AR123" s="53"/>
      <c r="AS123" s="53"/>
      <c r="AT123" s="53"/>
      <c r="AU123" s="127"/>
      <c r="AV123" s="42"/>
      <c r="AW123" s="42"/>
      <c r="AX123" s="81" t="str">
        <f t="shared" si="32"/>
        <v/>
      </c>
      <c r="AY123" s="85" t="str">
        <f t="shared" si="35"/>
        <v/>
      </c>
      <c r="AZ123" s="85" t="str">
        <f t="shared" si="36"/>
        <v/>
      </c>
    </row>
    <row r="124" spans="1:52" hidden="1">
      <c r="A124" s="30" t="str">
        <f t="shared" si="37"/>
        <v>משרד התרבות והספורט</v>
      </c>
      <c r="B124" s="31" t="str">
        <f t="shared" si="38"/>
        <v>mcs</v>
      </c>
      <c r="C124" s="23">
        <v>162</v>
      </c>
      <c r="D124" s="23" t="str">
        <f>IF(E124="","",IF(סימול="","לא הוגדר שם משרד",CONCATENATE(סימול,".DB.",COUNTIF($B$5:B123,$B124)+1)))</f>
        <v/>
      </c>
      <c r="E124" s="41"/>
      <c r="F124" s="52"/>
      <c r="G124" s="43"/>
      <c r="H124" s="42"/>
      <c r="I124" s="43"/>
      <c r="J124" s="114"/>
      <c r="K124" s="43"/>
      <c r="L124" s="42"/>
      <c r="M124" s="43"/>
      <c r="N124" s="42"/>
      <c r="O124" s="43"/>
      <c r="P124" s="42"/>
      <c r="Q124" s="42"/>
      <c r="R124" s="42"/>
      <c r="S124" s="43"/>
      <c r="T124" s="43"/>
      <c r="U124" s="42"/>
      <c r="V124" s="43"/>
      <c r="W124" s="42"/>
      <c r="X124" s="53"/>
      <c r="Y124" s="43"/>
      <c r="Z124" s="42"/>
      <c r="AA124" s="43"/>
      <c r="AB124" s="43"/>
      <c r="AC124" s="42"/>
      <c r="AD124" s="43" t="str">
        <f>IF(E124="","",IF(T124=פרמטרים!$T$6,פרמטרים!$V$8,פרמטרים!$V$3))</f>
        <v/>
      </c>
      <c r="AE124" s="42"/>
      <c r="AF124" s="119" t="str">
        <f>IF(E124="","",IF(AD124="הוחלט לא להנגיש",פרמטרים!$AF$7,IF(AD124="בוצע",פרמטרים!$AF$6,IF(OR('רשימת מאגרים'!O124=פרמטרים!$J$3,AND('רשימת מאגרים'!O124=פרמטרים!$J$4,'רשימת מאגרים'!M124&lt;&gt;"")),פרמטרים!$AF$3,IF(OR('רשימת מאגרים'!O124=פרמטרים!$J$4,AND('רשימת מאגרים'!O124=פרמטרים!$J$5,'רשימת מאגרים'!M124&lt;&gt;"")),פרמטרים!$AF$4,פרמטרים!$AF$5)))))</f>
        <v/>
      </c>
      <c r="AG124" s="42"/>
      <c r="AH124" s="119" t="str">
        <f>IF(E124="","",IF(AD124="הוחלט לא להנגיש",פרמטרים!$AF$7,IF(AD124="בוצע",פרמטרים!$AF$6,IF(T124=פרמטרים!$T$6,פרמטרים!$AF$7,IF(AB124=פרמטרים!$N$5,פרמטרים!$AF$3,IF(OR(AB124=פרמטרים!$N$4,T124=פרמטרים!$T$5),פרמטרים!$AF$4,פרמטרים!$AF$5))))))</f>
        <v/>
      </c>
      <c r="AI124" s="42"/>
      <c r="AJ124" s="119" t="str">
        <f t="shared" si="29"/>
        <v/>
      </c>
      <c r="AK124" s="42"/>
      <c r="AL124" s="121"/>
      <c r="AM124" s="121"/>
      <c r="AN124" s="122" t="str">
        <f t="shared" si="33"/>
        <v/>
      </c>
      <c r="AO124" s="42"/>
      <c r="AP124" s="126" t="str">
        <f t="shared" si="34"/>
        <v/>
      </c>
      <c r="AQ124" s="126"/>
      <c r="AR124" s="53"/>
      <c r="AS124" s="53"/>
      <c r="AT124" s="53"/>
      <c r="AU124" s="127"/>
      <c r="AV124" s="42"/>
      <c r="AW124" s="42"/>
      <c r="AX124" s="81" t="str">
        <f t="shared" si="32"/>
        <v/>
      </c>
      <c r="AY124" s="85" t="str">
        <f t="shared" si="35"/>
        <v/>
      </c>
      <c r="AZ124" s="85" t="str">
        <f t="shared" si="36"/>
        <v/>
      </c>
    </row>
    <row r="125" spans="1:52" hidden="1">
      <c r="A125" s="30" t="str">
        <f t="shared" si="37"/>
        <v>משרד התרבות והספורט</v>
      </c>
      <c r="B125" s="31" t="str">
        <f t="shared" si="38"/>
        <v>mcs</v>
      </c>
      <c r="C125" s="23">
        <v>163</v>
      </c>
      <c r="D125" s="23" t="str">
        <f>IF(E125="","",IF(סימול="","לא הוגדר שם משרד",CONCATENATE(סימול,".DB.",COUNTIF($B$5:B124,$B125)+1)))</f>
        <v/>
      </c>
      <c r="E125" s="41"/>
      <c r="F125" s="52"/>
      <c r="G125" s="43"/>
      <c r="H125" s="42"/>
      <c r="I125" s="43"/>
      <c r="J125" s="114"/>
      <c r="K125" s="43"/>
      <c r="L125" s="42"/>
      <c r="M125" s="43"/>
      <c r="N125" s="42"/>
      <c r="O125" s="43"/>
      <c r="P125" s="42"/>
      <c r="Q125" s="42"/>
      <c r="R125" s="42"/>
      <c r="S125" s="43"/>
      <c r="T125" s="43"/>
      <c r="U125" s="42"/>
      <c r="V125" s="43"/>
      <c r="W125" s="42"/>
      <c r="X125" s="53"/>
      <c r="Y125" s="43"/>
      <c r="Z125" s="42"/>
      <c r="AA125" s="43"/>
      <c r="AB125" s="43"/>
      <c r="AC125" s="42"/>
      <c r="AD125" s="43" t="str">
        <f>IF(E125="","",IF(T125=פרמטרים!$T$6,פרמטרים!$V$8,פרמטרים!$V$3))</f>
        <v/>
      </c>
      <c r="AE125" s="42"/>
      <c r="AF125" s="119" t="str">
        <f>IF(E125="","",IF(AD125="הוחלט לא להנגיש",פרמטרים!$AF$7,IF(AD125="בוצע",פרמטרים!$AF$6,IF(OR('רשימת מאגרים'!O125=פרמטרים!$J$3,AND('רשימת מאגרים'!O125=פרמטרים!$J$4,'רשימת מאגרים'!M125&lt;&gt;"")),פרמטרים!$AF$3,IF(OR('רשימת מאגרים'!O125=פרמטרים!$J$4,AND('רשימת מאגרים'!O125=פרמטרים!$J$5,'רשימת מאגרים'!M125&lt;&gt;"")),פרמטרים!$AF$4,פרמטרים!$AF$5)))))</f>
        <v/>
      </c>
      <c r="AG125" s="42"/>
      <c r="AH125" s="119" t="str">
        <f>IF(E125="","",IF(AD125="הוחלט לא להנגיש",פרמטרים!$AF$7,IF(AD125="בוצע",פרמטרים!$AF$6,IF(T125=פרמטרים!$T$6,פרמטרים!$AF$7,IF(AB125=פרמטרים!$N$5,פרמטרים!$AF$3,IF(OR(AB125=פרמטרים!$N$4,T125=פרמטרים!$T$5),פרמטרים!$AF$4,פרמטרים!$AF$5))))))</f>
        <v/>
      </c>
      <c r="AI125" s="42"/>
      <c r="AJ125" s="119" t="str">
        <f t="shared" si="29"/>
        <v/>
      </c>
      <c r="AK125" s="42"/>
      <c r="AL125" s="121"/>
      <c r="AM125" s="121"/>
      <c r="AN125" s="122" t="str">
        <f t="shared" si="33"/>
        <v/>
      </c>
      <c r="AO125" s="42"/>
      <c r="AP125" s="126" t="str">
        <f t="shared" si="34"/>
        <v/>
      </c>
      <c r="AQ125" s="126"/>
      <c r="AR125" s="53"/>
      <c r="AS125" s="53"/>
      <c r="AT125" s="53"/>
      <c r="AU125" s="127"/>
      <c r="AV125" s="42"/>
      <c r="AW125" s="42"/>
      <c r="AX125" s="81" t="str">
        <f t="shared" si="32"/>
        <v/>
      </c>
      <c r="AY125" s="85" t="str">
        <f t="shared" si="35"/>
        <v/>
      </c>
      <c r="AZ125" s="85" t="str">
        <f t="shared" si="36"/>
        <v/>
      </c>
    </row>
    <row r="126" spans="1:52" hidden="1">
      <c r="A126" s="30" t="str">
        <f t="shared" si="37"/>
        <v>משרד התרבות והספורט</v>
      </c>
      <c r="B126" s="31" t="str">
        <f t="shared" si="38"/>
        <v>mcs</v>
      </c>
      <c r="C126" s="23">
        <v>164</v>
      </c>
      <c r="D126" s="23" t="str">
        <f>IF(E126="","",IF(סימול="","לא הוגדר שם משרד",CONCATENATE(סימול,".DB.",COUNTIF($B$5:B125,$B126)+1)))</f>
        <v/>
      </c>
      <c r="E126" s="41"/>
      <c r="F126" s="52"/>
      <c r="G126" s="43"/>
      <c r="H126" s="42"/>
      <c r="I126" s="43"/>
      <c r="J126" s="114"/>
      <c r="K126" s="43"/>
      <c r="L126" s="42"/>
      <c r="M126" s="43"/>
      <c r="N126" s="42"/>
      <c r="O126" s="43"/>
      <c r="P126" s="42"/>
      <c r="Q126" s="42"/>
      <c r="R126" s="42"/>
      <c r="S126" s="43"/>
      <c r="T126" s="43"/>
      <c r="U126" s="42"/>
      <c r="V126" s="43"/>
      <c r="W126" s="42"/>
      <c r="X126" s="53"/>
      <c r="Y126" s="43"/>
      <c r="Z126" s="42"/>
      <c r="AA126" s="43"/>
      <c r="AB126" s="43"/>
      <c r="AC126" s="42"/>
      <c r="AD126" s="43" t="str">
        <f>IF(E126="","",IF(T126=פרמטרים!$T$6,פרמטרים!$V$8,פרמטרים!$V$3))</f>
        <v/>
      </c>
      <c r="AE126" s="42"/>
      <c r="AF126" s="119" t="str">
        <f>IF(E126="","",IF(AD126="הוחלט לא להנגיש",פרמטרים!$AF$7,IF(AD126="בוצע",פרמטרים!$AF$6,IF(OR('רשימת מאגרים'!O126=פרמטרים!$J$3,AND('רשימת מאגרים'!O126=פרמטרים!$J$4,'רשימת מאגרים'!M126&lt;&gt;"")),פרמטרים!$AF$3,IF(OR('רשימת מאגרים'!O126=פרמטרים!$J$4,AND('רשימת מאגרים'!O126=פרמטרים!$J$5,'רשימת מאגרים'!M126&lt;&gt;"")),פרמטרים!$AF$4,פרמטרים!$AF$5)))))</f>
        <v/>
      </c>
      <c r="AG126" s="42"/>
      <c r="AH126" s="119" t="str">
        <f>IF(E126="","",IF(AD126="הוחלט לא להנגיש",פרמטרים!$AF$7,IF(AD126="בוצע",פרמטרים!$AF$6,IF(T126=פרמטרים!$T$6,פרמטרים!$AF$7,IF(AB126=פרמטרים!$N$5,פרמטרים!$AF$3,IF(OR(AB126=פרמטרים!$N$4,T126=פרמטרים!$T$5),פרמטרים!$AF$4,פרמטרים!$AF$5))))))</f>
        <v/>
      </c>
      <c r="AI126" s="42"/>
      <c r="AJ126" s="119" t="str">
        <f t="shared" si="29"/>
        <v/>
      </c>
      <c r="AK126" s="42"/>
      <c r="AL126" s="121"/>
      <c r="AM126" s="121"/>
      <c r="AN126" s="122" t="str">
        <f t="shared" si="33"/>
        <v/>
      </c>
      <c r="AO126" s="42"/>
      <c r="AP126" s="126" t="str">
        <f t="shared" si="34"/>
        <v/>
      </c>
      <c r="AQ126" s="126"/>
      <c r="AR126" s="53"/>
      <c r="AS126" s="53"/>
      <c r="AT126" s="53"/>
      <c r="AU126" s="127"/>
      <c r="AV126" s="42"/>
      <c r="AW126" s="42"/>
      <c r="AX126" s="81" t="str">
        <f t="shared" si="32"/>
        <v/>
      </c>
      <c r="AY126" s="85" t="str">
        <f t="shared" si="35"/>
        <v/>
      </c>
      <c r="AZ126" s="85" t="str">
        <f t="shared" si="36"/>
        <v/>
      </c>
    </row>
    <row r="127" spans="1:52" hidden="1">
      <c r="A127" s="30" t="str">
        <f t="shared" si="37"/>
        <v>משרד התרבות והספורט</v>
      </c>
      <c r="B127" s="31" t="str">
        <f t="shared" si="38"/>
        <v>mcs</v>
      </c>
      <c r="C127" s="23">
        <v>165</v>
      </c>
      <c r="D127" s="23" t="str">
        <f>IF(E127="","",IF(סימול="","לא הוגדר שם משרד",CONCATENATE(סימול,".DB.",COUNTIF($B$5:B126,$B127)+1)))</f>
        <v/>
      </c>
      <c r="E127" s="41"/>
      <c r="F127" s="52"/>
      <c r="G127" s="43"/>
      <c r="H127" s="42"/>
      <c r="I127" s="43"/>
      <c r="J127" s="114"/>
      <c r="K127" s="43"/>
      <c r="L127" s="42"/>
      <c r="M127" s="43"/>
      <c r="N127" s="42"/>
      <c r="O127" s="43"/>
      <c r="P127" s="42"/>
      <c r="Q127" s="42"/>
      <c r="R127" s="42"/>
      <c r="S127" s="43"/>
      <c r="T127" s="43"/>
      <c r="U127" s="42"/>
      <c r="V127" s="43"/>
      <c r="W127" s="42"/>
      <c r="X127" s="53"/>
      <c r="Y127" s="43"/>
      <c r="Z127" s="42"/>
      <c r="AA127" s="43"/>
      <c r="AB127" s="43"/>
      <c r="AC127" s="42"/>
      <c r="AD127" s="43" t="str">
        <f>IF(E127="","",IF(T127=פרמטרים!$T$6,פרמטרים!$V$8,פרמטרים!$V$3))</f>
        <v/>
      </c>
      <c r="AE127" s="42"/>
      <c r="AF127" s="119" t="str">
        <f>IF(E127="","",IF(AD127="הוחלט לא להנגיש",פרמטרים!$AF$7,IF(AD127="בוצע",פרמטרים!$AF$6,IF(OR('רשימת מאגרים'!O127=פרמטרים!$J$3,AND('רשימת מאגרים'!O127=פרמטרים!$J$4,'רשימת מאגרים'!M127&lt;&gt;"")),פרמטרים!$AF$3,IF(OR('רשימת מאגרים'!O127=פרמטרים!$J$4,AND('רשימת מאגרים'!O127=פרמטרים!$J$5,'רשימת מאגרים'!M127&lt;&gt;"")),פרמטרים!$AF$4,פרמטרים!$AF$5)))))</f>
        <v/>
      </c>
      <c r="AG127" s="42"/>
      <c r="AH127" s="119" t="str">
        <f>IF(E127="","",IF(AD127="הוחלט לא להנגיש",פרמטרים!$AF$7,IF(AD127="בוצע",פרמטרים!$AF$6,IF(T127=פרמטרים!$T$6,פרמטרים!$AF$7,IF(AB127=פרמטרים!$N$5,פרמטרים!$AF$3,IF(OR(AB127=פרמטרים!$N$4,T127=פרמטרים!$T$5),פרמטרים!$AF$4,פרמטרים!$AF$5))))))</f>
        <v/>
      </c>
      <c r="AI127" s="42"/>
      <c r="AJ127" s="119" t="str">
        <f t="shared" si="29"/>
        <v/>
      </c>
      <c r="AK127" s="42"/>
      <c r="AL127" s="121"/>
      <c r="AM127" s="121"/>
      <c r="AN127" s="122" t="str">
        <f t="shared" si="33"/>
        <v/>
      </c>
      <c r="AO127" s="42"/>
      <c r="AP127" s="126" t="str">
        <f t="shared" si="34"/>
        <v/>
      </c>
      <c r="AQ127" s="126"/>
      <c r="AR127" s="53"/>
      <c r="AS127" s="53"/>
      <c r="AT127" s="53"/>
      <c r="AU127" s="127"/>
      <c r="AV127" s="42"/>
      <c r="AW127" s="42"/>
      <c r="AX127" s="81" t="str">
        <f t="shared" si="32"/>
        <v/>
      </c>
      <c r="AY127" s="85" t="str">
        <f t="shared" si="35"/>
        <v/>
      </c>
      <c r="AZ127" s="85" t="str">
        <f t="shared" si="36"/>
        <v/>
      </c>
    </row>
    <row r="128" spans="1:52" hidden="1">
      <c r="A128" s="30" t="str">
        <f t="shared" si="37"/>
        <v>משרד התרבות והספורט</v>
      </c>
      <c r="B128" s="31" t="str">
        <f t="shared" si="38"/>
        <v>mcs</v>
      </c>
      <c r="C128" s="23">
        <v>166</v>
      </c>
      <c r="D128" s="23" t="str">
        <f>IF(E128="","",IF(סימול="","לא הוגדר שם משרד",CONCATENATE(סימול,".DB.",COUNTIF($B$5:B127,$B128)+1)))</f>
        <v/>
      </c>
      <c r="E128" s="41"/>
      <c r="F128" s="52"/>
      <c r="G128" s="43"/>
      <c r="H128" s="42"/>
      <c r="I128" s="43"/>
      <c r="J128" s="114"/>
      <c r="K128" s="43"/>
      <c r="L128" s="42"/>
      <c r="M128" s="43"/>
      <c r="N128" s="42"/>
      <c r="O128" s="43"/>
      <c r="P128" s="42"/>
      <c r="Q128" s="42"/>
      <c r="R128" s="42"/>
      <c r="S128" s="43"/>
      <c r="T128" s="43"/>
      <c r="U128" s="42"/>
      <c r="V128" s="43"/>
      <c r="W128" s="42"/>
      <c r="X128" s="53"/>
      <c r="Y128" s="43"/>
      <c r="Z128" s="42"/>
      <c r="AA128" s="43"/>
      <c r="AB128" s="43"/>
      <c r="AC128" s="42"/>
      <c r="AD128" s="43" t="str">
        <f>IF(E128="","",IF(T128=פרמטרים!$T$6,פרמטרים!$V$8,פרמטרים!$V$3))</f>
        <v/>
      </c>
      <c r="AE128" s="42"/>
      <c r="AF128" s="119" t="str">
        <f>IF(E128="","",IF(AD128="הוחלט לא להנגיש",פרמטרים!$AF$7,IF(AD128="בוצע",פרמטרים!$AF$6,IF(OR('רשימת מאגרים'!O128=פרמטרים!$J$3,AND('רשימת מאגרים'!O128=פרמטרים!$J$4,'רשימת מאגרים'!M128&lt;&gt;"")),פרמטרים!$AF$3,IF(OR('רשימת מאגרים'!O128=פרמטרים!$J$4,AND('רשימת מאגרים'!O128=פרמטרים!$J$5,'רשימת מאגרים'!M128&lt;&gt;"")),פרמטרים!$AF$4,פרמטרים!$AF$5)))))</f>
        <v/>
      </c>
      <c r="AG128" s="42"/>
      <c r="AH128" s="119" t="str">
        <f>IF(E128="","",IF(AD128="הוחלט לא להנגיש",פרמטרים!$AF$7,IF(AD128="בוצע",פרמטרים!$AF$6,IF(T128=פרמטרים!$T$6,פרמטרים!$AF$7,IF(AB128=פרמטרים!$N$5,פרמטרים!$AF$3,IF(OR(AB128=פרמטרים!$N$4,T128=פרמטרים!$T$5),פרמטרים!$AF$4,פרמטרים!$AF$5))))))</f>
        <v/>
      </c>
      <c r="AI128" s="42"/>
      <c r="AJ128" s="119" t="str">
        <f t="shared" si="29"/>
        <v/>
      </c>
      <c r="AK128" s="42"/>
      <c r="AL128" s="121"/>
      <c r="AM128" s="121"/>
      <c r="AN128" s="122" t="str">
        <f t="shared" si="33"/>
        <v/>
      </c>
      <c r="AO128" s="42"/>
      <c r="AP128" s="126" t="str">
        <f t="shared" si="34"/>
        <v/>
      </c>
      <c r="AQ128" s="126"/>
      <c r="AR128" s="53"/>
      <c r="AS128" s="53"/>
      <c r="AT128" s="53"/>
      <c r="AU128" s="127"/>
      <c r="AV128" s="42"/>
      <c r="AW128" s="42"/>
      <c r="AX128" s="81" t="str">
        <f t="shared" si="32"/>
        <v/>
      </c>
      <c r="AY128" s="85" t="str">
        <f t="shared" si="35"/>
        <v/>
      </c>
      <c r="AZ128" s="85" t="str">
        <f t="shared" si="36"/>
        <v/>
      </c>
    </row>
    <row r="129" spans="1:52" hidden="1">
      <c r="A129" s="30" t="str">
        <f t="shared" si="37"/>
        <v>משרד התרבות והספורט</v>
      </c>
      <c r="B129" s="31" t="str">
        <f t="shared" si="38"/>
        <v>mcs</v>
      </c>
      <c r="C129" s="23">
        <v>167</v>
      </c>
      <c r="D129" s="23" t="str">
        <f>IF(E129="","",IF(סימול="","לא הוגדר שם משרד",CONCATENATE(סימול,".DB.",COUNTIF($B$5:B128,$B129)+1)))</f>
        <v/>
      </c>
      <c r="E129" s="41"/>
      <c r="F129" s="52"/>
      <c r="G129" s="43"/>
      <c r="H129" s="42"/>
      <c r="I129" s="43"/>
      <c r="J129" s="114"/>
      <c r="K129" s="43"/>
      <c r="L129" s="42"/>
      <c r="M129" s="43"/>
      <c r="N129" s="42"/>
      <c r="O129" s="43"/>
      <c r="P129" s="42"/>
      <c r="Q129" s="42"/>
      <c r="R129" s="42"/>
      <c r="S129" s="43"/>
      <c r="T129" s="43"/>
      <c r="U129" s="42"/>
      <c r="V129" s="43"/>
      <c r="W129" s="42"/>
      <c r="X129" s="53"/>
      <c r="Y129" s="43"/>
      <c r="Z129" s="42"/>
      <c r="AA129" s="43"/>
      <c r="AB129" s="43"/>
      <c r="AC129" s="42"/>
      <c r="AD129" s="43" t="str">
        <f>IF(E129="","",IF(T129=פרמטרים!$T$6,פרמטרים!$V$8,פרמטרים!$V$3))</f>
        <v/>
      </c>
      <c r="AE129" s="42"/>
      <c r="AF129" s="119" t="str">
        <f>IF(E129="","",IF(AD129="הוחלט לא להנגיש",פרמטרים!$AF$7,IF(AD129="בוצע",פרמטרים!$AF$6,IF(OR('רשימת מאגרים'!O129=פרמטרים!$J$3,AND('רשימת מאגרים'!O129=פרמטרים!$J$4,'רשימת מאגרים'!M129&lt;&gt;"")),פרמטרים!$AF$3,IF(OR('רשימת מאגרים'!O129=פרמטרים!$J$4,AND('רשימת מאגרים'!O129=פרמטרים!$J$5,'רשימת מאגרים'!M129&lt;&gt;"")),פרמטרים!$AF$4,פרמטרים!$AF$5)))))</f>
        <v/>
      </c>
      <c r="AG129" s="42"/>
      <c r="AH129" s="119" t="str">
        <f>IF(E129="","",IF(AD129="הוחלט לא להנגיש",פרמטרים!$AF$7,IF(AD129="בוצע",פרמטרים!$AF$6,IF(T129=פרמטרים!$T$6,פרמטרים!$AF$7,IF(AB129=פרמטרים!$N$5,פרמטרים!$AF$3,IF(OR(AB129=פרמטרים!$N$4,T129=פרמטרים!$T$5),פרמטרים!$AF$4,פרמטרים!$AF$5))))))</f>
        <v/>
      </c>
      <c r="AI129" s="42"/>
      <c r="AJ129" s="119" t="str">
        <f t="shared" si="29"/>
        <v/>
      </c>
      <c r="AK129" s="42"/>
      <c r="AL129" s="121"/>
      <c r="AM129" s="121"/>
      <c r="AN129" s="122" t="str">
        <f t="shared" si="33"/>
        <v/>
      </c>
      <c r="AO129" s="42"/>
      <c r="AP129" s="126" t="str">
        <f t="shared" si="34"/>
        <v/>
      </c>
      <c r="AQ129" s="126"/>
      <c r="AR129" s="53"/>
      <c r="AS129" s="53"/>
      <c r="AT129" s="53"/>
      <c r="AU129" s="127"/>
      <c r="AV129" s="42"/>
      <c r="AW129" s="42"/>
      <c r="AX129" s="81" t="str">
        <f t="shared" si="32"/>
        <v/>
      </c>
      <c r="AY129" s="85" t="str">
        <f t="shared" si="35"/>
        <v/>
      </c>
      <c r="AZ129" s="85" t="str">
        <f t="shared" si="36"/>
        <v/>
      </c>
    </row>
    <row r="130" spans="1:52" hidden="1">
      <c r="A130" s="30" t="str">
        <f t="shared" si="37"/>
        <v>משרד התרבות והספורט</v>
      </c>
      <c r="B130" s="31" t="str">
        <f t="shared" si="38"/>
        <v>mcs</v>
      </c>
      <c r="C130" s="23">
        <v>168</v>
      </c>
      <c r="D130" s="23" t="str">
        <f>IF(E130="","",IF(סימול="","לא הוגדר שם משרד",CONCATENATE(סימול,".DB.",COUNTIF($B$5:B129,$B130)+1)))</f>
        <v/>
      </c>
      <c r="E130" s="41"/>
      <c r="F130" s="52"/>
      <c r="G130" s="43"/>
      <c r="H130" s="42"/>
      <c r="I130" s="43"/>
      <c r="J130" s="114"/>
      <c r="K130" s="43"/>
      <c r="L130" s="42"/>
      <c r="M130" s="43"/>
      <c r="N130" s="42"/>
      <c r="O130" s="43"/>
      <c r="P130" s="42"/>
      <c r="Q130" s="42"/>
      <c r="R130" s="42"/>
      <c r="S130" s="43"/>
      <c r="T130" s="43"/>
      <c r="U130" s="42"/>
      <c r="V130" s="43"/>
      <c r="W130" s="42"/>
      <c r="X130" s="53"/>
      <c r="Y130" s="43"/>
      <c r="Z130" s="42"/>
      <c r="AA130" s="43"/>
      <c r="AB130" s="43"/>
      <c r="AC130" s="42"/>
      <c r="AD130" s="43" t="str">
        <f>IF(E130="","",IF(T130=פרמטרים!$T$6,פרמטרים!$V$8,פרמטרים!$V$3))</f>
        <v/>
      </c>
      <c r="AE130" s="42"/>
      <c r="AF130" s="119" t="str">
        <f>IF(E130="","",IF(AD130="הוחלט לא להנגיש",פרמטרים!$AF$7,IF(AD130="בוצע",פרמטרים!$AF$6,IF(OR('רשימת מאגרים'!O130=פרמטרים!$J$3,AND('רשימת מאגרים'!O130=פרמטרים!$J$4,'רשימת מאגרים'!M130&lt;&gt;"")),פרמטרים!$AF$3,IF(OR('רשימת מאגרים'!O130=פרמטרים!$J$4,AND('רשימת מאגרים'!O130=פרמטרים!$J$5,'רשימת מאגרים'!M130&lt;&gt;"")),פרמטרים!$AF$4,פרמטרים!$AF$5)))))</f>
        <v/>
      </c>
      <c r="AG130" s="42"/>
      <c r="AH130" s="119" t="str">
        <f>IF(E130="","",IF(AD130="הוחלט לא להנגיש",פרמטרים!$AF$7,IF(AD130="בוצע",פרמטרים!$AF$6,IF(T130=פרמטרים!$T$6,פרמטרים!$AF$7,IF(AB130=פרמטרים!$N$5,פרמטרים!$AF$3,IF(OR(AB130=פרמטרים!$N$4,T130=פרמטרים!$T$5),פרמטרים!$AF$4,פרמטרים!$AF$5))))))</f>
        <v/>
      </c>
      <c r="AI130" s="42"/>
      <c r="AJ130" s="119" t="str">
        <f t="shared" si="29"/>
        <v/>
      </c>
      <c r="AK130" s="42"/>
      <c r="AL130" s="121"/>
      <c r="AM130" s="121"/>
      <c r="AN130" s="122" t="str">
        <f t="shared" si="33"/>
        <v/>
      </c>
      <c r="AO130" s="42"/>
      <c r="AP130" s="126" t="str">
        <f t="shared" si="34"/>
        <v/>
      </c>
      <c r="AQ130" s="126"/>
      <c r="AR130" s="53"/>
      <c r="AS130" s="53"/>
      <c r="AT130" s="53"/>
      <c r="AU130" s="127"/>
      <c r="AV130" s="42"/>
      <c r="AW130" s="42"/>
      <c r="AX130" s="81" t="str">
        <f t="shared" si="32"/>
        <v/>
      </c>
      <c r="AY130" s="85" t="str">
        <f t="shared" si="35"/>
        <v/>
      </c>
      <c r="AZ130" s="85" t="str">
        <f t="shared" si="36"/>
        <v/>
      </c>
    </row>
    <row r="131" spans="1:52" hidden="1">
      <c r="A131" s="30" t="str">
        <f t="shared" si="37"/>
        <v>משרד התרבות והספורט</v>
      </c>
      <c r="B131" s="31" t="str">
        <f t="shared" si="38"/>
        <v>mcs</v>
      </c>
      <c r="C131" s="23">
        <v>169</v>
      </c>
      <c r="D131" s="23" t="str">
        <f>IF(E131="","",IF(סימול="","לא הוגדר שם משרד",CONCATENATE(סימול,".DB.",COUNTIF($B$5:B130,$B131)+1)))</f>
        <v/>
      </c>
      <c r="E131" s="41"/>
      <c r="F131" s="52"/>
      <c r="G131" s="43"/>
      <c r="H131" s="42"/>
      <c r="I131" s="43"/>
      <c r="J131" s="114"/>
      <c r="K131" s="43"/>
      <c r="L131" s="42"/>
      <c r="M131" s="43"/>
      <c r="N131" s="42"/>
      <c r="O131" s="43"/>
      <c r="P131" s="42"/>
      <c r="Q131" s="42"/>
      <c r="R131" s="42"/>
      <c r="S131" s="43"/>
      <c r="T131" s="43"/>
      <c r="U131" s="42"/>
      <c r="V131" s="43"/>
      <c r="W131" s="42"/>
      <c r="X131" s="53"/>
      <c r="Y131" s="43"/>
      <c r="Z131" s="42"/>
      <c r="AA131" s="43"/>
      <c r="AB131" s="43"/>
      <c r="AC131" s="42"/>
      <c r="AD131" s="43" t="str">
        <f>IF(E131="","",IF(T131=פרמטרים!$T$6,פרמטרים!$V$8,פרמטרים!$V$3))</f>
        <v/>
      </c>
      <c r="AE131" s="42"/>
      <c r="AF131" s="119" t="str">
        <f>IF(E131="","",IF(AD131="הוחלט לא להנגיש",פרמטרים!$AF$7,IF(AD131="בוצע",פרמטרים!$AF$6,IF(OR('רשימת מאגרים'!O131=פרמטרים!$J$3,AND('רשימת מאגרים'!O131=פרמטרים!$J$4,'רשימת מאגרים'!M131&lt;&gt;"")),פרמטרים!$AF$3,IF(OR('רשימת מאגרים'!O131=פרמטרים!$J$4,AND('רשימת מאגרים'!O131=פרמטרים!$J$5,'רשימת מאגרים'!M131&lt;&gt;"")),פרמטרים!$AF$4,פרמטרים!$AF$5)))))</f>
        <v/>
      </c>
      <c r="AG131" s="42"/>
      <c r="AH131" s="119" t="str">
        <f>IF(E131="","",IF(AD131="הוחלט לא להנגיש",פרמטרים!$AF$7,IF(AD131="בוצע",פרמטרים!$AF$6,IF(T131=פרמטרים!$T$6,פרמטרים!$AF$7,IF(AB131=פרמטרים!$N$5,פרמטרים!$AF$3,IF(OR(AB131=פרמטרים!$N$4,T131=פרמטרים!$T$5),פרמטרים!$AF$4,פרמטרים!$AF$5))))))</f>
        <v/>
      </c>
      <c r="AI131" s="42"/>
      <c r="AJ131" s="119" t="str">
        <f t="shared" si="29"/>
        <v/>
      </c>
      <c r="AK131" s="42"/>
      <c r="AL131" s="121"/>
      <c r="AM131" s="121"/>
      <c r="AN131" s="122" t="str">
        <f t="shared" si="33"/>
        <v/>
      </c>
      <c r="AO131" s="42"/>
      <c r="AP131" s="126" t="str">
        <f t="shared" si="34"/>
        <v/>
      </c>
      <c r="AQ131" s="126"/>
      <c r="AR131" s="53"/>
      <c r="AS131" s="53"/>
      <c r="AT131" s="53"/>
      <c r="AU131" s="127"/>
      <c r="AV131" s="42"/>
      <c r="AW131" s="42"/>
      <c r="AX131" s="81" t="str">
        <f t="shared" si="32"/>
        <v/>
      </c>
      <c r="AY131" s="85" t="str">
        <f t="shared" si="35"/>
        <v/>
      </c>
      <c r="AZ131" s="85" t="str">
        <f t="shared" si="36"/>
        <v/>
      </c>
    </row>
    <row r="132" spans="1:52" hidden="1">
      <c r="A132" s="30" t="str">
        <f t="shared" si="37"/>
        <v>משרד התרבות והספורט</v>
      </c>
      <c r="B132" s="31" t="str">
        <f t="shared" si="38"/>
        <v>mcs</v>
      </c>
      <c r="C132" s="23">
        <v>170</v>
      </c>
      <c r="D132" s="23" t="str">
        <f>IF(E132="","",IF(סימול="","לא הוגדר שם משרד",CONCATENATE(סימול,".DB.",COUNTIF($B$5:B131,$B132)+1)))</f>
        <v/>
      </c>
      <c r="E132" s="41"/>
      <c r="F132" s="52"/>
      <c r="G132" s="43"/>
      <c r="H132" s="42"/>
      <c r="I132" s="43"/>
      <c r="J132" s="114"/>
      <c r="K132" s="43"/>
      <c r="L132" s="42"/>
      <c r="M132" s="43"/>
      <c r="N132" s="42"/>
      <c r="O132" s="43"/>
      <c r="P132" s="42"/>
      <c r="Q132" s="42"/>
      <c r="R132" s="42"/>
      <c r="S132" s="43"/>
      <c r="T132" s="43"/>
      <c r="U132" s="42"/>
      <c r="V132" s="43"/>
      <c r="W132" s="42"/>
      <c r="X132" s="53"/>
      <c r="Y132" s="43"/>
      <c r="Z132" s="42"/>
      <c r="AA132" s="43"/>
      <c r="AB132" s="43"/>
      <c r="AC132" s="42"/>
      <c r="AD132" s="43" t="str">
        <f>IF(E132="","",IF(T132=פרמטרים!$T$6,פרמטרים!$V$8,פרמטרים!$V$3))</f>
        <v/>
      </c>
      <c r="AE132" s="42"/>
      <c r="AF132" s="119" t="str">
        <f>IF(E132="","",IF(AD132="הוחלט לא להנגיש",פרמטרים!$AF$7,IF(AD132="בוצע",פרמטרים!$AF$6,IF(OR('רשימת מאגרים'!O132=פרמטרים!$J$3,AND('רשימת מאגרים'!O132=פרמטרים!$J$4,'רשימת מאגרים'!M132&lt;&gt;"")),פרמטרים!$AF$3,IF(OR('רשימת מאגרים'!O132=פרמטרים!$J$4,AND('רשימת מאגרים'!O132=פרמטרים!$J$5,'רשימת מאגרים'!M132&lt;&gt;"")),פרמטרים!$AF$4,פרמטרים!$AF$5)))))</f>
        <v/>
      </c>
      <c r="AG132" s="42"/>
      <c r="AH132" s="119" t="str">
        <f>IF(E132="","",IF(AD132="הוחלט לא להנגיש",פרמטרים!$AF$7,IF(AD132="בוצע",פרמטרים!$AF$6,IF(T132=פרמטרים!$T$6,פרמטרים!$AF$7,IF(AB132=פרמטרים!$N$5,פרמטרים!$AF$3,IF(OR(AB132=פרמטרים!$N$4,T132=פרמטרים!$T$5),פרמטרים!$AF$4,פרמטרים!$AF$5))))))</f>
        <v/>
      </c>
      <c r="AI132" s="42"/>
      <c r="AJ132" s="119" t="str">
        <f t="shared" si="29"/>
        <v/>
      </c>
      <c r="AK132" s="42"/>
      <c r="AL132" s="121"/>
      <c r="AM132" s="121"/>
      <c r="AN132" s="122" t="str">
        <f t="shared" si="33"/>
        <v/>
      </c>
      <c r="AO132" s="42"/>
      <c r="AP132" s="126" t="str">
        <f t="shared" si="34"/>
        <v/>
      </c>
      <c r="AQ132" s="126"/>
      <c r="AR132" s="53"/>
      <c r="AS132" s="53"/>
      <c r="AT132" s="53"/>
      <c r="AU132" s="127"/>
      <c r="AV132" s="42"/>
      <c r="AW132" s="42"/>
      <c r="AX132" s="81" t="str">
        <f t="shared" ref="AX132:AX162" si="39">IF(E132="","","כן")</f>
        <v/>
      </c>
      <c r="AY132" s="85" t="str">
        <f t="shared" si="35"/>
        <v/>
      </c>
      <c r="AZ132" s="85" t="str">
        <f t="shared" si="36"/>
        <v/>
      </c>
    </row>
    <row r="133" spans="1:52" hidden="1">
      <c r="A133" s="30" t="str">
        <f t="shared" si="37"/>
        <v>משרד התרבות והספורט</v>
      </c>
      <c r="B133" s="31" t="str">
        <f t="shared" si="38"/>
        <v>mcs</v>
      </c>
      <c r="C133" s="23">
        <v>171</v>
      </c>
      <c r="D133" s="23" t="str">
        <f>IF(E133="","",IF(סימול="","לא הוגדר שם משרד",CONCATENATE(סימול,".DB.",COUNTIF($B$5:B132,$B133)+1)))</f>
        <v/>
      </c>
      <c r="E133" s="41"/>
      <c r="F133" s="52"/>
      <c r="G133" s="43"/>
      <c r="H133" s="42"/>
      <c r="I133" s="43"/>
      <c r="J133" s="114"/>
      <c r="K133" s="43"/>
      <c r="L133" s="42"/>
      <c r="M133" s="43"/>
      <c r="N133" s="42"/>
      <c r="O133" s="43"/>
      <c r="P133" s="42"/>
      <c r="Q133" s="42"/>
      <c r="R133" s="42"/>
      <c r="S133" s="43"/>
      <c r="T133" s="43"/>
      <c r="U133" s="42"/>
      <c r="V133" s="43"/>
      <c r="W133" s="42"/>
      <c r="X133" s="53"/>
      <c r="Y133" s="43"/>
      <c r="Z133" s="42"/>
      <c r="AA133" s="43"/>
      <c r="AB133" s="43"/>
      <c r="AC133" s="42"/>
      <c r="AD133" s="43" t="str">
        <f>IF(E133="","",IF(T133=פרמטרים!$T$6,פרמטרים!$V$8,פרמטרים!$V$3))</f>
        <v/>
      </c>
      <c r="AE133" s="42"/>
      <c r="AF133" s="119" t="str">
        <f>IF(E133="","",IF(AD133="הוחלט לא להנגיש",פרמטרים!$AF$7,IF(AD133="בוצע",פרמטרים!$AF$6,IF(OR('רשימת מאגרים'!O133=פרמטרים!$J$3,AND('רשימת מאגרים'!O133=פרמטרים!$J$4,'רשימת מאגרים'!M133&lt;&gt;"")),פרמטרים!$AF$3,IF(OR('רשימת מאגרים'!O133=פרמטרים!$J$4,AND('רשימת מאגרים'!O133=פרמטרים!$J$5,'רשימת מאגרים'!M133&lt;&gt;"")),פרמטרים!$AF$4,פרמטרים!$AF$5)))))</f>
        <v/>
      </c>
      <c r="AG133" s="42"/>
      <c r="AH133" s="119" t="str">
        <f>IF(E133="","",IF(AD133="הוחלט לא להנגיש",פרמטרים!$AF$7,IF(AD133="בוצע",פרמטרים!$AF$6,IF(T133=פרמטרים!$T$6,פרמטרים!$AF$7,IF(AB133=פרמטרים!$N$5,פרמטרים!$AF$3,IF(OR(AB133=פרמטרים!$N$4,T133=פרמטרים!$T$5),פרמטרים!$AF$4,פרמטרים!$AF$5))))))</f>
        <v/>
      </c>
      <c r="AI133" s="42"/>
      <c r="AJ133" s="119" t="str">
        <f t="shared" si="29"/>
        <v/>
      </c>
      <c r="AK133" s="42"/>
      <c r="AL133" s="121"/>
      <c r="AM133" s="121"/>
      <c r="AN133" s="122" t="str">
        <f t="shared" si="33"/>
        <v/>
      </c>
      <c r="AO133" s="42"/>
      <c r="AP133" s="126" t="str">
        <f t="shared" si="34"/>
        <v/>
      </c>
      <c r="AQ133" s="126"/>
      <c r="AR133" s="53"/>
      <c r="AS133" s="53"/>
      <c r="AT133" s="53"/>
      <c r="AU133" s="127"/>
      <c r="AV133" s="42"/>
      <c r="AW133" s="42"/>
      <c r="AX133" s="81" t="str">
        <f t="shared" si="39"/>
        <v/>
      </c>
      <c r="AY133" s="85" t="str">
        <f t="shared" si="35"/>
        <v/>
      </c>
      <c r="AZ133" s="85" t="str">
        <f t="shared" si="36"/>
        <v/>
      </c>
    </row>
    <row r="134" spans="1:52" hidden="1">
      <c r="A134" s="30" t="str">
        <f t="shared" si="37"/>
        <v>משרד התרבות והספורט</v>
      </c>
      <c r="B134" s="31" t="str">
        <f t="shared" si="38"/>
        <v>mcs</v>
      </c>
      <c r="C134" s="23">
        <v>172</v>
      </c>
      <c r="D134" s="23" t="str">
        <f>IF(E134="","",IF(סימול="","לא הוגדר שם משרד",CONCATENATE(סימול,".DB.",COUNTIF($B$5:B133,$B134)+1)))</f>
        <v/>
      </c>
      <c r="E134" s="41"/>
      <c r="F134" s="52"/>
      <c r="G134" s="43"/>
      <c r="H134" s="42"/>
      <c r="I134" s="43"/>
      <c r="J134" s="114"/>
      <c r="K134" s="43"/>
      <c r="L134" s="42"/>
      <c r="M134" s="43"/>
      <c r="N134" s="42"/>
      <c r="O134" s="43"/>
      <c r="P134" s="42"/>
      <c r="Q134" s="42"/>
      <c r="R134" s="42"/>
      <c r="S134" s="43"/>
      <c r="T134" s="43"/>
      <c r="U134" s="42"/>
      <c r="V134" s="43"/>
      <c r="W134" s="42"/>
      <c r="X134" s="53"/>
      <c r="Y134" s="43"/>
      <c r="Z134" s="42"/>
      <c r="AA134" s="43"/>
      <c r="AB134" s="43"/>
      <c r="AC134" s="42"/>
      <c r="AD134" s="43" t="str">
        <f>IF(E134="","",IF(T134=פרמטרים!$T$6,פרמטרים!$V$8,פרמטרים!$V$3))</f>
        <v/>
      </c>
      <c r="AE134" s="42"/>
      <c r="AF134" s="119" t="str">
        <f>IF(E134="","",IF(AD134="הוחלט לא להנגיש",פרמטרים!$AF$7,IF(AD134="בוצע",פרמטרים!$AF$6,IF(OR('רשימת מאגרים'!O134=פרמטרים!$J$3,AND('רשימת מאגרים'!O134=פרמטרים!$J$4,'רשימת מאגרים'!M134&lt;&gt;"")),פרמטרים!$AF$3,IF(OR('רשימת מאגרים'!O134=פרמטרים!$J$4,AND('רשימת מאגרים'!O134=פרמטרים!$J$5,'רשימת מאגרים'!M134&lt;&gt;"")),פרמטרים!$AF$4,פרמטרים!$AF$5)))))</f>
        <v/>
      </c>
      <c r="AG134" s="42"/>
      <c r="AH134" s="119" t="str">
        <f>IF(E134="","",IF(AD134="הוחלט לא להנגיש",פרמטרים!$AF$7,IF(AD134="בוצע",פרמטרים!$AF$6,IF(T134=פרמטרים!$T$6,פרמטרים!$AF$7,IF(AB134=פרמטרים!$N$5,פרמטרים!$AF$3,IF(OR(AB134=פרמטרים!$N$4,T134=פרמטרים!$T$5),פרמטרים!$AF$4,פרמטרים!$AF$5))))))</f>
        <v/>
      </c>
      <c r="AI134" s="42"/>
      <c r="AJ134" s="119" t="str">
        <f t="shared" si="29"/>
        <v/>
      </c>
      <c r="AK134" s="42"/>
      <c r="AL134" s="121"/>
      <c r="AM134" s="121"/>
      <c r="AN134" s="122" t="str">
        <f t="shared" ref="AN134:AN165" si="40">IF($E134="","",IFERROR(AL134*$AL$1,0)+AM134)</f>
        <v/>
      </c>
      <c r="AO134" s="42"/>
      <c r="AP134" s="126" t="str">
        <f t="shared" ref="AP134:AP165" si="41">IF(E134="","",IF(Y134="","",Y134))</f>
        <v/>
      </c>
      <c r="AQ134" s="126"/>
      <c r="AR134" s="53"/>
      <c r="AS134" s="53"/>
      <c r="AT134" s="53"/>
      <c r="AU134" s="127"/>
      <c r="AV134" s="42"/>
      <c r="AW134" s="42"/>
      <c r="AX134" s="81" t="str">
        <f t="shared" si="39"/>
        <v/>
      </c>
      <c r="AY134" s="85" t="str">
        <f t="shared" ref="AY134:AY162" si="42">IFERROR(IF($AR134="","",YEAR($AR134)),"")</f>
        <v/>
      </c>
      <c r="AZ134" s="85" t="str">
        <f t="shared" ref="AZ134:AZ162" si="43">IFERROR(IF($AR134="","",CONCATENATE(IF(MONTH($AR134)&lt;4,"Q1",IF(MONTH($AR134)&lt;7,"Q2",IF($AR134&lt;10,"Q3","Q4"))),"/",YEAR($AR134))),"")</f>
        <v/>
      </c>
    </row>
    <row r="135" spans="1:52" hidden="1">
      <c r="A135" s="30" t="str">
        <f t="shared" si="37"/>
        <v>משרד התרבות והספורט</v>
      </c>
      <c r="B135" s="31" t="str">
        <f t="shared" si="38"/>
        <v>mcs</v>
      </c>
      <c r="C135" s="23">
        <v>173</v>
      </c>
      <c r="D135" s="23" t="str">
        <f>IF(E135="","",IF(סימול="","לא הוגדר שם משרד",CONCATENATE(סימול,".DB.",COUNTIF($B$5:B134,$B135)+1)))</f>
        <v/>
      </c>
      <c r="E135" s="41"/>
      <c r="F135" s="52"/>
      <c r="G135" s="43"/>
      <c r="H135" s="42"/>
      <c r="I135" s="43"/>
      <c r="J135" s="114"/>
      <c r="K135" s="43"/>
      <c r="L135" s="42"/>
      <c r="M135" s="43"/>
      <c r="N135" s="42"/>
      <c r="O135" s="43"/>
      <c r="P135" s="42"/>
      <c r="Q135" s="42"/>
      <c r="R135" s="42"/>
      <c r="S135" s="43"/>
      <c r="T135" s="43"/>
      <c r="U135" s="42"/>
      <c r="V135" s="43"/>
      <c r="W135" s="42"/>
      <c r="X135" s="53"/>
      <c r="Y135" s="43"/>
      <c r="Z135" s="42"/>
      <c r="AA135" s="43"/>
      <c r="AB135" s="43"/>
      <c r="AC135" s="42"/>
      <c r="AD135" s="43" t="str">
        <f>IF(E135="","",IF(T135=פרמטרים!$T$6,פרמטרים!$V$8,פרמטרים!$V$3))</f>
        <v/>
      </c>
      <c r="AE135" s="42"/>
      <c r="AF135" s="119" t="str">
        <f>IF(E135="","",IF(AD135="הוחלט לא להנגיש",פרמטרים!$AF$7,IF(AD135="בוצע",פרמטרים!$AF$6,IF(OR('רשימת מאגרים'!O135=פרמטרים!$J$3,AND('רשימת מאגרים'!O135=פרמטרים!$J$4,'רשימת מאגרים'!M135&lt;&gt;"")),פרמטרים!$AF$3,IF(OR('רשימת מאגרים'!O135=פרמטרים!$J$4,AND('רשימת מאגרים'!O135=פרמטרים!$J$5,'רשימת מאגרים'!M135&lt;&gt;"")),פרמטרים!$AF$4,פרמטרים!$AF$5)))))</f>
        <v/>
      </c>
      <c r="AG135" s="42"/>
      <c r="AH135" s="119" t="str">
        <f>IF(E135="","",IF(AD135="הוחלט לא להנגיש",פרמטרים!$AF$7,IF(AD135="בוצע",פרמטרים!$AF$6,IF(T135=פרמטרים!$T$6,פרמטרים!$AF$7,IF(AB135=פרמטרים!$N$5,פרמטרים!$AF$3,IF(OR(AB135=פרמטרים!$N$4,T135=פרמטרים!$T$5),פרמטרים!$AF$4,פרמטרים!$AF$5))))))</f>
        <v/>
      </c>
      <c r="AI135" s="42"/>
      <c r="AJ135" s="119" t="str">
        <f t="shared" ref="AJ135:AJ198" si="44">IF($E135="","",IF($S135="כן","כן",""))</f>
        <v/>
      </c>
      <c r="AK135" s="42"/>
      <c r="AL135" s="121"/>
      <c r="AM135" s="121"/>
      <c r="AN135" s="122" t="str">
        <f t="shared" si="40"/>
        <v/>
      </c>
      <c r="AO135" s="42"/>
      <c r="AP135" s="126" t="str">
        <f t="shared" si="41"/>
        <v/>
      </c>
      <c r="AQ135" s="126"/>
      <c r="AR135" s="53"/>
      <c r="AS135" s="53"/>
      <c r="AT135" s="53"/>
      <c r="AU135" s="127"/>
      <c r="AV135" s="42"/>
      <c r="AW135" s="42"/>
      <c r="AX135" s="81" t="str">
        <f t="shared" si="39"/>
        <v/>
      </c>
      <c r="AY135" s="85" t="str">
        <f t="shared" si="42"/>
        <v/>
      </c>
      <c r="AZ135" s="85" t="str">
        <f t="shared" si="43"/>
        <v/>
      </c>
    </row>
    <row r="136" spans="1:52" hidden="1">
      <c r="A136" s="30" t="str">
        <f t="shared" si="37"/>
        <v>משרד התרבות והספורט</v>
      </c>
      <c r="B136" s="31" t="str">
        <f t="shared" si="38"/>
        <v>mcs</v>
      </c>
      <c r="C136" s="23">
        <v>174</v>
      </c>
      <c r="D136" s="23" t="str">
        <f>IF(E136="","",IF(סימול="","לא הוגדר שם משרד",CONCATENATE(סימול,".DB.",COUNTIF($B$5:B135,$B136)+1)))</f>
        <v/>
      </c>
      <c r="E136" s="41"/>
      <c r="F136" s="52"/>
      <c r="G136" s="43"/>
      <c r="H136" s="42"/>
      <c r="I136" s="43"/>
      <c r="J136" s="114"/>
      <c r="K136" s="43"/>
      <c r="L136" s="42"/>
      <c r="M136" s="43"/>
      <c r="N136" s="42"/>
      <c r="O136" s="43"/>
      <c r="P136" s="42"/>
      <c r="Q136" s="42"/>
      <c r="R136" s="42"/>
      <c r="S136" s="43"/>
      <c r="T136" s="43"/>
      <c r="U136" s="42"/>
      <c r="V136" s="43"/>
      <c r="W136" s="42"/>
      <c r="X136" s="53"/>
      <c r="Y136" s="43"/>
      <c r="Z136" s="42"/>
      <c r="AA136" s="43"/>
      <c r="AB136" s="43"/>
      <c r="AC136" s="42"/>
      <c r="AD136" s="43" t="str">
        <f>IF(E136="","",IF(T136=פרמטרים!$T$6,פרמטרים!$V$8,פרמטרים!$V$3))</f>
        <v/>
      </c>
      <c r="AE136" s="42"/>
      <c r="AF136" s="119" t="str">
        <f>IF(E136="","",IF(AD136="הוחלט לא להנגיש",פרמטרים!$AF$7,IF(AD136="בוצע",פרמטרים!$AF$6,IF(OR('רשימת מאגרים'!O136=פרמטרים!$J$3,AND('רשימת מאגרים'!O136=פרמטרים!$J$4,'רשימת מאגרים'!M136&lt;&gt;"")),פרמטרים!$AF$3,IF(OR('רשימת מאגרים'!O136=פרמטרים!$J$4,AND('רשימת מאגרים'!O136=פרמטרים!$J$5,'רשימת מאגרים'!M136&lt;&gt;"")),פרמטרים!$AF$4,פרמטרים!$AF$5)))))</f>
        <v/>
      </c>
      <c r="AG136" s="42"/>
      <c r="AH136" s="119" t="str">
        <f>IF(E136="","",IF(AD136="הוחלט לא להנגיש",פרמטרים!$AF$7,IF(AD136="בוצע",פרמטרים!$AF$6,IF(T136=פרמטרים!$T$6,פרמטרים!$AF$7,IF(AB136=פרמטרים!$N$5,פרמטרים!$AF$3,IF(OR(AB136=פרמטרים!$N$4,T136=פרמטרים!$T$5),פרמטרים!$AF$4,פרמטרים!$AF$5))))))</f>
        <v/>
      </c>
      <c r="AI136" s="42"/>
      <c r="AJ136" s="119" t="str">
        <f t="shared" si="44"/>
        <v/>
      </c>
      <c r="AK136" s="42"/>
      <c r="AL136" s="121"/>
      <c r="AM136" s="121"/>
      <c r="AN136" s="122" t="str">
        <f t="shared" si="40"/>
        <v/>
      </c>
      <c r="AO136" s="42"/>
      <c r="AP136" s="126" t="str">
        <f t="shared" si="41"/>
        <v/>
      </c>
      <c r="AQ136" s="126"/>
      <c r="AR136" s="53"/>
      <c r="AS136" s="53"/>
      <c r="AT136" s="53"/>
      <c r="AU136" s="127"/>
      <c r="AV136" s="42"/>
      <c r="AW136" s="42"/>
      <c r="AX136" s="81" t="str">
        <f t="shared" si="39"/>
        <v/>
      </c>
      <c r="AY136" s="85" t="str">
        <f t="shared" si="42"/>
        <v/>
      </c>
      <c r="AZ136" s="85" t="str">
        <f t="shared" si="43"/>
        <v/>
      </c>
    </row>
    <row r="137" spans="1:52" hidden="1">
      <c r="A137" s="30" t="str">
        <f t="shared" si="37"/>
        <v>משרד התרבות והספורט</v>
      </c>
      <c r="B137" s="31" t="str">
        <f t="shared" si="38"/>
        <v>mcs</v>
      </c>
      <c r="C137" s="23">
        <v>175</v>
      </c>
      <c r="D137" s="23" t="str">
        <f>IF(E137="","",IF(סימול="","לא הוגדר שם משרד",CONCATENATE(סימול,".DB.",COUNTIF($B$5:B136,$B137)+1)))</f>
        <v/>
      </c>
      <c r="E137" s="41"/>
      <c r="F137" s="52"/>
      <c r="G137" s="43"/>
      <c r="H137" s="42"/>
      <c r="I137" s="43"/>
      <c r="J137" s="114"/>
      <c r="K137" s="43"/>
      <c r="L137" s="42"/>
      <c r="M137" s="43"/>
      <c r="N137" s="42"/>
      <c r="O137" s="43"/>
      <c r="P137" s="42"/>
      <c r="Q137" s="42"/>
      <c r="R137" s="42"/>
      <c r="S137" s="43"/>
      <c r="T137" s="43"/>
      <c r="U137" s="42"/>
      <c r="V137" s="43"/>
      <c r="W137" s="42"/>
      <c r="X137" s="53"/>
      <c r="Y137" s="43"/>
      <c r="Z137" s="42"/>
      <c r="AA137" s="43"/>
      <c r="AB137" s="43"/>
      <c r="AC137" s="42"/>
      <c r="AD137" s="43" t="str">
        <f>IF(E137="","",IF(T137=פרמטרים!$T$6,פרמטרים!$V$8,פרמטרים!$V$3))</f>
        <v/>
      </c>
      <c r="AE137" s="42"/>
      <c r="AF137" s="119" t="str">
        <f>IF(E137="","",IF(AD137="הוחלט לא להנגיש",פרמטרים!$AF$7,IF(AD137="בוצע",פרמטרים!$AF$6,IF(OR('רשימת מאגרים'!O137=פרמטרים!$J$3,AND('רשימת מאגרים'!O137=פרמטרים!$J$4,'רשימת מאגרים'!M137&lt;&gt;"")),פרמטרים!$AF$3,IF(OR('רשימת מאגרים'!O137=פרמטרים!$J$4,AND('רשימת מאגרים'!O137=פרמטרים!$J$5,'רשימת מאגרים'!M137&lt;&gt;"")),פרמטרים!$AF$4,פרמטרים!$AF$5)))))</f>
        <v/>
      </c>
      <c r="AG137" s="42"/>
      <c r="AH137" s="119" t="str">
        <f>IF(E137="","",IF(AD137="הוחלט לא להנגיש",פרמטרים!$AF$7,IF(AD137="בוצע",פרמטרים!$AF$6,IF(T137=פרמטרים!$T$6,פרמטרים!$AF$7,IF(AB137=פרמטרים!$N$5,פרמטרים!$AF$3,IF(OR(AB137=פרמטרים!$N$4,T137=פרמטרים!$T$5),פרמטרים!$AF$4,פרמטרים!$AF$5))))))</f>
        <v/>
      </c>
      <c r="AI137" s="42"/>
      <c r="AJ137" s="119" t="str">
        <f t="shared" si="44"/>
        <v/>
      </c>
      <c r="AK137" s="42"/>
      <c r="AL137" s="121"/>
      <c r="AM137" s="121"/>
      <c r="AN137" s="122" t="str">
        <f t="shared" si="40"/>
        <v/>
      </c>
      <c r="AO137" s="42"/>
      <c r="AP137" s="126" t="str">
        <f t="shared" si="41"/>
        <v/>
      </c>
      <c r="AQ137" s="126"/>
      <c r="AR137" s="53"/>
      <c r="AS137" s="53"/>
      <c r="AT137" s="53"/>
      <c r="AU137" s="127"/>
      <c r="AV137" s="42"/>
      <c r="AW137" s="42"/>
      <c r="AX137" s="81" t="str">
        <f t="shared" si="39"/>
        <v/>
      </c>
      <c r="AY137" s="85" t="str">
        <f t="shared" si="42"/>
        <v/>
      </c>
      <c r="AZ137" s="85" t="str">
        <f t="shared" si="43"/>
        <v/>
      </c>
    </row>
    <row r="138" spans="1:52" hidden="1">
      <c r="A138" s="30" t="str">
        <f t="shared" si="37"/>
        <v>משרד התרבות והספורט</v>
      </c>
      <c r="B138" s="31" t="str">
        <f t="shared" si="38"/>
        <v>mcs</v>
      </c>
      <c r="C138" s="23">
        <v>176</v>
      </c>
      <c r="D138" s="23" t="str">
        <f>IF(E138="","",IF(סימול="","לא הוגדר שם משרד",CONCATENATE(סימול,".DB.",COUNTIF($B$5:B137,$B138)+1)))</f>
        <v/>
      </c>
      <c r="E138" s="41"/>
      <c r="F138" s="52"/>
      <c r="G138" s="43"/>
      <c r="H138" s="42"/>
      <c r="I138" s="43"/>
      <c r="J138" s="114"/>
      <c r="K138" s="43"/>
      <c r="L138" s="42"/>
      <c r="M138" s="43"/>
      <c r="N138" s="42"/>
      <c r="O138" s="43"/>
      <c r="P138" s="42"/>
      <c r="Q138" s="42"/>
      <c r="R138" s="42"/>
      <c r="S138" s="43"/>
      <c r="T138" s="43"/>
      <c r="U138" s="42"/>
      <c r="V138" s="43"/>
      <c r="W138" s="42"/>
      <c r="X138" s="53"/>
      <c r="Y138" s="43"/>
      <c r="Z138" s="42"/>
      <c r="AA138" s="43"/>
      <c r="AB138" s="43"/>
      <c r="AC138" s="42"/>
      <c r="AD138" s="43" t="str">
        <f>IF(E138="","",IF(T138=פרמטרים!$T$6,פרמטרים!$V$8,פרמטרים!$V$3))</f>
        <v/>
      </c>
      <c r="AE138" s="42"/>
      <c r="AF138" s="119" t="str">
        <f>IF(E138="","",IF(AD138="הוחלט לא להנגיש",פרמטרים!$AF$7,IF(AD138="בוצע",פרמטרים!$AF$6,IF(OR('רשימת מאגרים'!O138=פרמטרים!$J$3,AND('רשימת מאגרים'!O138=פרמטרים!$J$4,'רשימת מאגרים'!M138&lt;&gt;"")),פרמטרים!$AF$3,IF(OR('רשימת מאגרים'!O138=פרמטרים!$J$4,AND('רשימת מאגרים'!O138=פרמטרים!$J$5,'רשימת מאגרים'!M138&lt;&gt;"")),פרמטרים!$AF$4,פרמטרים!$AF$5)))))</f>
        <v/>
      </c>
      <c r="AG138" s="42"/>
      <c r="AH138" s="119" t="str">
        <f>IF(E138="","",IF(AD138="הוחלט לא להנגיש",פרמטרים!$AF$7,IF(AD138="בוצע",פרמטרים!$AF$6,IF(T138=פרמטרים!$T$6,פרמטרים!$AF$7,IF(AB138=פרמטרים!$N$5,פרמטרים!$AF$3,IF(OR(AB138=פרמטרים!$N$4,T138=פרמטרים!$T$5),פרמטרים!$AF$4,פרמטרים!$AF$5))))))</f>
        <v/>
      </c>
      <c r="AI138" s="42"/>
      <c r="AJ138" s="119" t="str">
        <f t="shared" si="44"/>
        <v/>
      </c>
      <c r="AK138" s="42"/>
      <c r="AL138" s="121"/>
      <c r="AM138" s="121"/>
      <c r="AN138" s="122" t="str">
        <f t="shared" si="40"/>
        <v/>
      </c>
      <c r="AO138" s="42"/>
      <c r="AP138" s="126" t="str">
        <f t="shared" si="41"/>
        <v/>
      </c>
      <c r="AQ138" s="126"/>
      <c r="AR138" s="53"/>
      <c r="AS138" s="53"/>
      <c r="AT138" s="53"/>
      <c r="AU138" s="127"/>
      <c r="AV138" s="42"/>
      <c r="AW138" s="42"/>
      <c r="AX138" s="81" t="str">
        <f t="shared" si="39"/>
        <v/>
      </c>
      <c r="AY138" s="85" t="str">
        <f t="shared" si="42"/>
        <v/>
      </c>
      <c r="AZ138" s="85" t="str">
        <f t="shared" si="43"/>
        <v/>
      </c>
    </row>
    <row r="139" spans="1:52" hidden="1">
      <c r="A139" s="30" t="str">
        <f t="shared" si="37"/>
        <v>משרד התרבות והספורט</v>
      </c>
      <c r="B139" s="31" t="str">
        <f t="shared" si="38"/>
        <v>mcs</v>
      </c>
      <c r="C139" s="23">
        <v>177</v>
      </c>
      <c r="D139" s="23" t="str">
        <f>IF(E139="","",IF(סימול="","לא הוגדר שם משרד",CONCATENATE(סימול,".DB.",COUNTIF($B$5:B138,$B139)+1)))</f>
        <v/>
      </c>
      <c r="E139" s="41"/>
      <c r="F139" s="52"/>
      <c r="G139" s="43"/>
      <c r="H139" s="42"/>
      <c r="I139" s="43"/>
      <c r="J139" s="114"/>
      <c r="K139" s="43"/>
      <c r="L139" s="42"/>
      <c r="M139" s="43"/>
      <c r="N139" s="42"/>
      <c r="O139" s="43"/>
      <c r="P139" s="42"/>
      <c r="Q139" s="42"/>
      <c r="R139" s="42"/>
      <c r="S139" s="43"/>
      <c r="T139" s="43"/>
      <c r="U139" s="42"/>
      <c r="V139" s="43"/>
      <c r="W139" s="42"/>
      <c r="X139" s="53"/>
      <c r="Y139" s="43"/>
      <c r="Z139" s="42"/>
      <c r="AA139" s="43"/>
      <c r="AB139" s="43"/>
      <c r="AC139" s="42"/>
      <c r="AD139" s="43" t="str">
        <f>IF(E139="","",IF(T139=פרמטרים!$T$6,פרמטרים!$V$8,פרמטרים!$V$3))</f>
        <v/>
      </c>
      <c r="AE139" s="42"/>
      <c r="AF139" s="119" t="str">
        <f>IF(E139="","",IF(AD139="הוחלט לא להנגיש",פרמטרים!$AF$7,IF(AD139="בוצע",פרמטרים!$AF$6,IF(OR('רשימת מאגרים'!O139=פרמטרים!$J$3,AND('רשימת מאגרים'!O139=פרמטרים!$J$4,'רשימת מאגרים'!M139&lt;&gt;"")),פרמטרים!$AF$3,IF(OR('רשימת מאגרים'!O139=פרמטרים!$J$4,AND('רשימת מאגרים'!O139=פרמטרים!$J$5,'רשימת מאגרים'!M139&lt;&gt;"")),פרמטרים!$AF$4,פרמטרים!$AF$5)))))</f>
        <v/>
      </c>
      <c r="AG139" s="42"/>
      <c r="AH139" s="119" t="str">
        <f>IF(E139="","",IF(AD139="הוחלט לא להנגיש",פרמטרים!$AF$7,IF(AD139="בוצע",פרמטרים!$AF$6,IF(T139=פרמטרים!$T$6,פרמטרים!$AF$7,IF(AB139=פרמטרים!$N$5,פרמטרים!$AF$3,IF(OR(AB139=פרמטרים!$N$4,T139=פרמטרים!$T$5),פרמטרים!$AF$4,פרמטרים!$AF$5))))))</f>
        <v/>
      </c>
      <c r="AI139" s="42"/>
      <c r="AJ139" s="119" t="str">
        <f t="shared" si="44"/>
        <v/>
      </c>
      <c r="AK139" s="42"/>
      <c r="AL139" s="121"/>
      <c r="AM139" s="121"/>
      <c r="AN139" s="122" t="str">
        <f t="shared" si="40"/>
        <v/>
      </c>
      <c r="AO139" s="42"/>
      <c r="AP139" s="126" t="str">
        <f t="shared" si="41"/>
        <v/>
      </c>
      <c r="AQ139" s="126"/>
      <c r="AR139" s="53"/>
      <c r="AS139" s="53"/>
      <c r="AT139" s="53"/>
      <c r="AU139" s="127"/>
      <c r="AV139" s="42"/>
      <c r="AW139" s="42"/>
      <c r="AX139" s="81" t="str">
        <f t="shared" si="39"/>
        <v/>
      </c>
      <c r="AY139" s="85" t="str">
        <f t="shared" si="42"/>
        <v/>
      </c>
      <c r="AZ139" s="85" t="str">
        <f t="shared" si="43"/>
        <v/>
      </c>
    </row>
    <row r="140" spans="1:52" hidden="1">
      <c r="A140" s="30" t="str">
        <f t="shared" si="37"/>
        <v>משרד התרבות והספורט</v>
      </c>
      <c r="B140" s="31" t="str">
        <f t="shared" si="38"/>
        <v>mcs</v>
      </c>
      <c r="C140" s="23">
        <v>178</v>
      </c>
      <c r="D140" s="23" t="str">
        <f>IF(E140="","",IF(סימול="","לא הוגדר שם משרד",CONCATENATE(סימול,".DB.",COUNTIF($B$5:B139,$B140)+1)))</f>
        <v/>
      </c>
      <c r="E140" s="41"/>
      <c r="F140" s="52"/>
      <c r="G140" s="43"/>
      <c r="H140" s="42"/>
      <c r="I140" s="43"/>
      <c r="J140" s="114"/>
      <c r="K140" s="43"/>
      <c r="L140" s="42"/>
      <c r="M140" s="43"/>
      <c r="N140" s="42"/>
      <c r="O140" s="43"/>
      <c r="P140" s="42"/>
      <c r="Q140" s="42"/>
      <c r="R140" s="42"/>
      <c r="S140" s="43"/>
      <c r="T140" s="43"/>
      <c r="U140" s="42"/>
      <c r="V140" s="43"/>
      <c r="W140" s="42"/>
      <c r="X140" s="53"/>
      <c r="Y140" s="43"/>
      <c r="Z140" s="42"/>
      <c r="AA140" s="43"/>
      <c r="AB140" s="43"/>
      <c r="AC140" s="42"/>
      <c r="AD140" s="43" t="str">
        <f>IF(E140="","",IF(T140=פרמטרים!$T$6,פרמטרים!$V$8,פרמטרים!$V$3))</f>
        <v/>
      </c>
      <c r="AE140" s="42"/>
      <c r="AF140" s="119" t="str">
        <f>IF(E140="","",IF(AD140="הוחלט לא להנגיש",פרמטרים!$AF$7,IF(AD140="בוצע",פרמטרים!$AF$6,IF(OR('רשימת מאגרים'!O140=פרמטרים!$J$3,AND('רשימת מאגרים'!O140=פרמטרים!$J$4,'רשימת מאגרים'!M140&lt;&gt;"")),פרמטרים!$AF$3,IF(OR('רשימת מאגרים'!O140=פרמטרים!$J$4,AND('רשימת מאגרים'!O140=פרמטרים!$J$5,'רשימת מאגרים'!M140&lt;&gt;"")),פרמטרים!$AF$4,פרמטרים!$AF$5)))))</f>
        <v/>
      </c>
      <c r="AG140" s="42"/>
      <c r="AH140" s="119" t="str">
        <f>IF(E140="","",IF(AD140="הוחלט לא להנגיש",פרמטרים!$AF$7,IF(AD140="בוצע",פרמטרים!$AF$6,IF(T140=פרמטרים!$T$6,פרמטרים!$AF$7,IF(AB140=פרמטרים!$N$5,פרמטרים!$AF$3,IF(OR(AB140=פרמטרים!$N$4,T140=פרמטרים!$T$5),פרמטרים!$AF$4,פרמטרים!$AF$5))))))</f>
        <v/>
      </c>
      <c r="AI140" s="42"/>
      <c r="AJ140" s="119" t="str">
        <f t="shared" si="44"/>
        <v/>
      </c>
      <c r="AK140" s="42"/>
      <c r="AL140" s="121"/>
      <c r="AM140" s="121"/>
      <c r="AN140" s="122" t="str">
        <f t="shared" si="40"/>
        <v/>
      </c>
      <c r="AO140" s="42"/>
      <c r="AP140" s="126" t="str">
        <f t="shared" si="41"/>
        <v/>
      </c>
      <c r="AQ140" s="126"/>
      <c r="AR140" s="53"/>
      <c r="AS140" s="53"/>
      <c r="AT140" s="53"/>
      <c r="AU140" s="127"/>
      <c r="AV140" s="42"/>
      <c r="AW140" s="42"/>
      <c r="AX140" s="81" t="str">
        <f t="shared" si="39"/>
        <v/>
      </c>
      <c r="AY140" s="85" t="str">
        <f t="shared" si="42"/>
        <v/>
      </c>
      <c r="AZ140" s="85" t="str">
        <f t="shared" si="43"/>
        <v/>
      </c>
    </row>
    <row r="141" spans="1:52" hidden="1">
      <c r="A141" s="30" t="str">
        <f t="shared" si="37"/>
        <v>משרד התרבות והספורט</v>
      </c>
      <c r="B141" s="31" t="str">
        <f t="shared" si="38"/>
        <v>mcs</v>
      </c>
      <c r="C141" s="23">
        <v>179</v>
      </c>
      <c r="D141" s="23" t="str">
        <f>IF(E141="","",IF(סימול="","לא הוגדר שם משרד",CONCATENATE(סימול,".DB.",COUNTIF($B$5:B140,$B141)+1)))</f>
        <v/>
      </c>
      <c r="E141" s="41"/>
      <c r="F141" s="52"/>
      <c r="G141" s="43"/>
      <c r="H141" s="42"/>
      <c r="I141" s="43"/>
      <c r="J141" s="114"/>
      <c r="K141" s="43"/>
      <c r="L141" s="42"/>
      <c r="M141" s="43"/>
      <c r="N141" s="42"/>
      <c r="O141" s="43"/>
      <c r="P141" s="42"/>
      <c r="Q141" s="42"/>
      <c r="R141" s="42"/>
      <c r="S141" s="43"/>
      <c r="T141" s="43"/>
      <c r="U141" s="42"/>
      <c r="V141" s="43"/>
      <c r="W141" s="42"/>
      <c r="X141" s="53"/>
      <c r="Y141" s="43"/>
      <c r="Z141" s="42"/>
      <c r="AA141" s="43"/>
      <c r="AB141" s="43"/>
      <c r="AC141" s="42"/>
      <c r="AD141" s="43" t="str">
        <f>IF(E141="","",IF(T141=פרמטרים!$T$6,פרמטרים!$V$8,פרמטרים!$V$3))</f>
        <v/>
      </c>
      <c r="AE141" s="42"/>
      <c r="AF141" s="119" t="str">
        <f>IF(E141="","",IF(AD141="הוחלט לא להנגיש",פרמטרים!$AF$7,IF(AD141="בוצע",פרמטרים!$AF$6,IF(OR('רשימת מאגרים'!O141=פרמטרים!$J$3,AND('רשימת מאגרים'!O141=פרמטרים!$J$4,'רשימת מאגרים'!M141&lt;&gt;"")),פרמטרים!$AF$3,IF(OR('רשימת מאגרים'!O141=פרמטרים!$J$4,AND('רשימת מאגרים'!O141=פרמטרים!$J$5,'רשימת מאגרים'!M141&lt;&gt;"")),פרמטרים!$AF$4,פרמטרים!$AF$5)))))</f>
        <v/>
      </c>
      <c r="AG141" s="42"/>
      <c r="AH141" s="119" t="str">
        <f>IF(E141="","",IF(AD141="הוחלט לא להנגיש",פרמטרים!$AF$7,IF(AD141="בוצע",פרמטרים!$AF$6,IF(T141=פרמטרים!$T$6,פרמטרים!$AF$7,IF(AB141=פרמטרים!$N$5,פרמטרים!$AF$3,IF(OR(AB141=פרמטרים!$N$4,T141=פרמטרים!$T$5),פרמטרים!$AF$4,פרמטרים!$AF$5))))))</f>
        <v/>
      </c>
      <c r="AI141" s="42"/>
      <c r="AJ141" s="119" t="str">
        <f t="shared" si="44"/>
        <v/>
      </c>
      <c r="AK141" s="42"/>
      <c r="AL141" s="121"/>
      <c r="AM141" s="121"/>
      <c r="AN141" s="122" t="str">
        <f t="shared" si="40"/>
        <v/>
      </c>
      <c r="AO141" s="42"/>
      <c r="AP141" s="126" t="str">
        <f t="shared" si="41"/>
        <v/>
      </c>
      <c r="AQ141" s="126"/>
      <c r="AR141" s="53"/>
      <c r="AS141" s="53"/>
      <c r="AT141" s="53"/>
      <c r="AU141" s="127"/>
      <c r="AV141" s="42"/>
      <c r="AW141" s="42"/>
      <c r="AX141" s="81" t="str">
        <f t="shared" si="39"/>
        <v/>
      </c>
      <c r="AY141" s="85" t="str">
        <f t="shared" si="42"/>
        <v/>
      </c>
      <c r="AZ141" s="85" t="str">
        <f t="shared" si="43"/>
        <v/>
      </c>
    </row>
    <row r="142" spans="1:52" hidden="1">
      <c r="A142" s="30" t="str">
        <f t="shared" si="37"/>
        <v>משרד התרבות והספורט</v>
      </c>
      <c r="B142" s="31" t="str">
        <f t="shared" si="38"/>
        <v>mcs</v>
      </c>
      <c r="C142" s="23">
        <v>180</v>
      </c>
      <c r="D142" s="23" t="str">
        <f>IF(E142="","",IF(סימול="","לא הוגדר שם משרד",CONCATENATE(סימול,".DB.",COUNTIF($B$5:B141,$B142)+1)))</f>
        <v/>
      </c>
      <c r="E142" s="41"/>
      <c r="F142" s="52"/>
      <c r="G142" s="43"/>
      <c r="H142" s="42"/>
      <c r="I142" s="43"/>
      <c r="J142" s="114"/>
      <c r="K142" s="43"/>
      <c r="L142" s="42"/>
      <c r="M142" s="43"/>
      <c r="N142" s="42"/>
      <c r="O142" s="43"/>
      <c r="P142" s="42"/>
      <c r="Q142" s="42"/>
      <c r="R142" s="42"/>
      <c r="S142" s="43"/>
      <c r="T142" s="43"/>
      <c r="U142" s="42"/>
      <c r="V142" s="43"/>
      <c r="W142" s="42"/>
      <c r="X142" s="53"/>
      <c r="Y142" s="43"/>
      <c r="Z142" s="42"/>
      <c r="AA142" s="43"/>
      <c r="AB142" s="43"/>
      <c r="AC142" s="42"/>
      <c r="AD142" s="43" t="str">
        <f>IF(E142="","",IF(T142=פרמטרים!$T$6,פרמטרים!$V$8,פרמטרים!$V$3))</f>
        <v/>
      </c>
      <c r="AE142" s="42"/>
      <c r="AF142" s="119" t="str">
        <f>IF(E142="","",IF(AD142="הוחלט לא להנגיש",פרמטרים!$AF$7,IF(AD142="בוצע",פרמטרים!$AF$6,IF(OR('רשימת מאגרים'!O142=פרמטרים!$J$3,AND('רשימת מאגרים'!O142=פרמטרים!$J$4,'רשימת מאגרים'!M142&lt;&gt;"")),פרמטרים!$AF$3,IF(OR('רשימת מאגרים'!O142=פרמטרים!$J$4,AND('רשימת מאגרים'!O142=פרמטרים!$J$5,'רשימת מאגרים'!M142&lt;&gt;"")),פרמטרים!$AF$4,פרמטרים!$AF$5)))))</f>
        <v/>
      </c>
      <c r="AG142" s="42"/>
      <c r="AH142" s="119" t="str">
        <f>IF(E142="","",IF(AD142="הוחלט לא להנגיש",פרמטרים!$AF$7,IF(AD142="בוצע",פרמטרים!$AF$6,IF(T142=פרמטרים!$T$6,פרמטרים!$AF$7,IF(AB142=פרמטרים!$N$5,פרמטרים!$AF$3,IF(OR(AB142=פרמטרים!$N$4,T142=פרמטרים!$T$5),פרמטרים!$AF$4,פרמטרים!$AF$5))))))</f>
        <v/>
      </c>
      <c r="AI142" s="42"/>
      <c r="AJ142" s="119" t="str">
        <f t="shared" si="44"/>
        <v/>
      </c>
      <c r="AK142" s="42"/>
      <c r="AL142" s="121"/>
      <c r="AM142" s="121"/>
      <c r="AN142" s="122" t="str">
        <f t="shared" si="40"/>
        <v/>
      </c>
      <c r="AO142" s="42"/>
      <c r="AP142" s="126" t="str">
        <f t="shared" si="41"/>
        <v/>
      </c>
      <c r="AQ142" s="126"/>
      <c r="AR142" s="53"/>
      <c r="AS142" s="53"/>
      <c r="AT142" s="53"/>
      <c r="AU142" s="127"/>
      <c r="AV142" s="42"/>
      <c r="AW142" s="42"/>
      <c r="AX142" s="81" t="str">
        <f t="shared" si="39"/>
        <v/>
      </c>
      <c r="AY142" s="85" t="str">
        <f t="shared" si="42"/>
        <v/>
      </c>
      <c r="AZ142" s="85" t="str">
        <f t="shared" si="43"/>
        <v/>
      </c>
    </row>
    <row r="143" spans="1:52" hidden="1">
      <c r="A143" s="30" t="str">
        <f t="shared" si="37"/>
        <v>משרד התרבות והספורט</v>
      </c>
      <c r="B143" s="31" t="str">
        <f t="shared" si="38"/>
        <v>mcs</v>
      </c>
      <c r="C143" s="23">
        <v>181</v>
      </c>
      <c r="D143" s="23" t="str">
        <f>IF(E143="","",IF(סימול="","לא הוגדר שם משרד",CONCATENATE(סימול,".DB.",COUNTIF($B$5:B142,$B143)+1)))</f>
        <v/>
      </c>
      <c r="E143" s="41"/>
      <c r="F143" s="52"/>
      <c r="G143" s="43"/>
      <c r="H143" s="42"/>
      <c r="I143" s="43"/>
      <c r="J143" s="114"/>
      <c r="K143" s="43"/>
      <c r="L143" s="42"/>
      <c r="M143" s="43"/>
      <c r="N143" s="42"/>
      <c r="O143" s="43"/>
      <c r="P143" s="42"/>
      <c r="Q143" s="42"/>
      <c r="R143" s="42"/>
      <c r="S143" s="43"/>
      <c r="T143" s="43"/>
      <c r="U143" s="42"/>
      <c r="V143" s="43"/>
      <c r="W143" s="42"/>
      <c r="X143" s="53"/>
      <c r="Y143" s="43"/>
      <c r="Z143" s="42"/>
      <c r="AA143" s="43"/>
      <c r="AB143" s="43"/>
      <c r="AC143" s="42"/>
      <c r="AD143" s="43" t="str">
        <f>IF(E143="","",IF(T143=פרמטרים!$T$6,פרמטרים!$V$8,פרמטרים!$V$3))</f>
        <v/>
      </c>
      <c r="AE143" s="42"/>
      <c r="AF143" s="119" t="str">
        <f>IF(E143="","",IF(AD143="הוחלט לא להנגיש",פרמטרים!$AF$7,IF(AD143="בוצע",פרמטרים!$AF$6,IF(OR('רשימת מאגרים'!O143=פרמטרים!$J$3,AND('רשימת מאגרים'!O143=פרמטרים!$J$4,'רשימת מאגרים'!M143&lt;&gt;"")),פרמטרים!$AF$3,IF(OR('רשימת מאגרים'!O143=פרמטרים!$J$4,AND('רשימת מאגרים'!O143=פרמטרים!$J$5,'רשימת מאגרים'!M143&lt;&gt;"")),פרמטרים!$AF$4,פרמטרים!$AF$5)))))</f>
        <v/>
      </c>
      <c r="AG143" s="42"/>
      <c r="AH143" s="119" t="str">
        <f>IF(E143="","",IF(AD143="הוחלט לא להנגיש",פרמטרים!$AF$7,IF(AD143="בוצע",פרמטרים!$AF$6,IF(T143=פרמטרים!$T$6,פרמטרים!$AF$7,IF(AB143=פרמטרים!$N$5,פרמטרים!$AF$3,IF(OR(AB143=פרמטרים!$N$4,T143=פרמטרים!$T$5),פרמטרים!$AF$4,פרמטרים!$AF$5))))))</f>
        <v/>
      </c>
      <c r="AI143" s="42"/>
      <c r="AJ143" s="119" t="str">
        <f t="shared" si="44"/>
        <v/>
      </c>
      <c r="AK143" s="42"/>
      <c r="AL143" s="121"/>
      <c r="AM143" s="121"/>
      <c r="AN143" s="122" t="str">
        <f t="shared" si="40"/>
        <v/>
      </c>
      <c r="AO143" s="42"/>
      <c r="AP143" s="126" t="str">
        <f t="shared" si="41"/>
        <v/>
      </c>
      <c r="AQ143" s="126"/>
      <c r="AR143" s="53"/>
      <c r="AS143" s="53"/>
      <c r="AT143" s="53"/>
      <c r="AU143" s="127"/>
      <c r="AV143" s="42"/>
      <c r="AW143" s="42"/>
      <c r="AX143" s="81" t="str">
        <f t="shared" si="39"/>
        <v/>
      </c>
      <c r="AY143" s="85" t="str">
        <f t="shared" si="42"/>
        <v/>
      </c>
      <c r="AZ143" s="85" t="str">
        <f t="shared" si="43"/>
        <v/>
      </c>
    </row>
    <row r="144" spans="1:52" hidden="1">
      <c r="A144" s="30" t="str">
        <f t="shared" si="37"/>
        <v>משרד התרבות והספורט</v>
      </c>
      <c r="B144" s="31" t="str">
        <f t="shared" si="38"/>
        <v>mcs</v>
      </c>
      <c r="C144" s="23">
        <v>182</v>
      </c>
      <c r="D144" s="23" t="str">
        <f>IF(E144="","",IF(סימול="","לא הוגדר שם משרד",CONCATENATE(סימול,".DB.",COUNTIF($B$5:B143,$B144)+1)))</f>
        <v/>
      </c>
      <c r="E144" s="41"/>
      <c r="F144" s="52"/>
      <c r="G144" s="43"/>
      <c r="H144" s="42"/>
      <c r="I144" s="43"/>
      <c r="J144" s="114"/>
      <c r="K144" s="43"/>
      <c r="L144" s="42"/>
      <c r="M144" s="43"/>
      <c r="N144" s="42"/>
      <c r="O144" s="43"/>
      <c r="P144" s="42"/>
      <c r="Q144" s="42"/>
      <c r="R144" s="42"/>
      <c r="S144" s="43"/>
      <c r="T144" s="43"/>
      <c r="U144" s="42"/>
      <c r="V144" s="43"/>
      <c r="W144" s="42"/>
      <c r="X144" s="53"/>
      <c r="Y144" s="43"/>
      <c r="Z144" s="42"/>
      <c r="AA144" s="43"/>
      <c r="AB144" s="43"/>
      <c r="AC144" s="42"/>
      <c r="AD144" s="43" t="str">
        <f>IF(E144="","",IF(T144=פרמטרים!$T$6,פרמטרים!$V$8,פרמטרים!$V$3))</f>
        <v/>
      </c>
      <c r="AE144" s="42"/>
      <c r="AF144" s="119" t="str">
        <f>IF(E144="","",IF(AD144="הוחלט לא להנגיש",פרמטרים!$AF$7,IF(AD144="בוצע",פרמטרים!$AF$6,IF(OR('רשימת מאגרים'!O144=פרמטרים!$J$3,AND('רשימת מאגרים'!O144=פרמטרים!$J$4,'רשימת מאגרים'!M144&lt;&gt;"")),פרמטרים!$AF$3,IF(OR('רשימת מאגרים'!O144=פרמטרים!$J$4,AND('רשימת מאגרים'!O144=פרמטרים!$J$5,'רשימת מאגרים'!M144&lt;&gt;"")),פרמטרים!$AF$4,פרמטרים!$AF$5)))))</f>
        <v/>
      </c>
      <c r="AG144" s="42"/>
      <c r="AH144" s="119" t="str">
        <f>IF(E144="","",IF(AD144="הוחלט לא להנגיש",פרמטרים!$AF$7,IF(AD144="בוצע",פרמטרים!$AF$6,IF(T144=פרמטרים!$T$6,פרמטרים!$AF$7,IF(AB144=פרמטרים!$N$5,פרמטרים!$AF$3,IF(OR(AB144=פרמטרים!$N$4,T144=פרמטרים!$T$5),פרמטרים!$AF$4,פרמטרים!$AF$5))))))</f>
        <v/>
      </c>
      <c r="AI144" s="42"/>
      <c r="AJ144" s="119" t="str">
        <f t="shared" si="44"/>
        <v/>
      </c>
      <c r="AK144" s="42"/>
      <c r="AL144" s="121"/>
      <c r="AM144" s="121"/>
      <c r="AN144" s="122" t="str">
        <f t="shared" si="40"/>
        <v/>
      </c>
      <c r="AO144" s="42"/>
      <c r="AP144" s="126" t="str">
        <f t="shared" si="41"/>
        <v/>
      </c>
      <c r="AQ144" s="126"/>
      <c r="AR144" s="53"/>
      <c r="AS144" s="53"/>
      <c r="AT144" s="53"/>
      <c r="AU144" s="127"/>
      <c r="AV144" s="42"/>
      <c r="AW144" s="42"/>
      <c r="AX144" s="81" t="str">
        <f t="shared" si="39"/>
        <v/>
      </c>
      <c r="AY144" s="85" t="str">
        <f t="shared" si="42"/>
        <v/>
      </c>
      <c r="AZ144" s="85" t="str">
        <f t="shared" si="43"/>
        <v/>
      </c>
    </row>
    <row r="145" spans="1:52" hidden="1">
      <c r="A145" s="30" t="str">
        <f t="shared" si="37"/>
        <v>משרד התרבות והספורט</v>
      </c>
      <c r="B145" s="31" t="str">
        <f t="shared" si="38"/>
        <v>mcs</v>
      </c>
      <c r="C145" s="23">
        <v>183</v>
      </c>
      <c r="D145" s="23" t="str">
        <f>IF(E145="","",IF(סימול="","לא הוגדר שם משרד",CONCATENATE(סימול,".DB.",COUNTIF($B$5:B144,$B145)+1)))</f>
        <v/>
      </c>
      <c r="E145" s="41"/>
      <c r="F145" s="52"/>
      <c r="G145" s="43"/>
      <c r="H145" s="42"/>
      <c r="I145" s="43"/>
      <c r="J145" s="114"/>
      <c r="K145" s="43"/>
      <c r="L145" s="42"/>
      <c r="M145" s="43"/>
      <c r="N145" s="42"/>
      <c r="O145" s="43"/>
      <c r="P145" s="42"/>
      <c r="Q145" s="42"/>
      <c r="R145" s="42"/>
      <c r="S145" s="43"/>
      <c r="T145" s="43"/>
      <c r="U145" s="42"/>
      <c r="V145" s="43"/>
      <c r="W145" s="42"/>
      <c r="X145" s="53"/>
      <c r="Y145" s="43"/>
      <c r="Z145" s="42"/>
      <c r="AA145" s="43"/>
      <c r="AB145" s="43"/>
      <c r="AC145" s="42"/>
      <c r="AD145" s="43" t="str">
        <f>IF(E145="","",IF(T145=פרמטרים!$T$6,פרמטרים!$V$8,פרמטרים!$V$3))</f>
        <v/>
      </c>
      <c r="AE145" s="42"/>
      <c r="AF145" s="119" t="str">
        <f>IF(E145="","",IF(AD145="הוחלט לא להנגיש",פרמטרים!$AF$7,IF(AD145="בוצע",פרמטרים!$AF$6,IF(OR('רשימת מאגרים'!O145=פרמטרים!$J$3,AND('רשימת מאגרים'!O145=פרמטרים!$J$4,'רשימת מאגרים'!M145&lt;&gt;"")),פרמטרים!$AF$3,IF(OR('רשימת מאגרים'!O145=פרמטרים!$J$4,AND('רשימת מאגרים'!O145=פרמטרים!$J$5,'רשימת מאגרים'!M145&lt;&gt;"")),פרמטרים!$AF$4,פרמטרים!$AF$5)))))</f>
        <v/>
      </c>
      <c r="AG145" s="42"/>
      <c r="AH145" s="119" t="str">
        <f>IF(E145="","",IF(AD145="הוחלט לא להנגיש",פרמטרים!$AF$7,IF(AD145="בוצע",פרמטרים!$AF$6,IF(T145=פרמטרים!$T$6,פרמטרים!$AF$7,IF(AB145=פרמטרים!$N$5,פרמטרים!$AF$3,IF(OR(AB145=פרמטרים!$N$4,T145=פרמטרים!$T$5),פרמטרים!$AF$4,פרמטרים!$AF$5))))))</f>
        <v/>
      </c>
      <c r="AI145" s="42"/>
      <c r="AJ145" s="119" t="str">
        <f t="shared" si="44"/>
        <v/>
      </c>
      <c r="AK145" s="42"/>
      <c r="AL145" s="121"/>
      <c r="AM145" s="121"/>
      <c r="AN145" s="122" t="str">
        <f t="shared" si="40"/>
        <v/>
      </c>
      <c r="AO145" s="42"/>
      <c r="AP145" s="126" t="str">
        <f t="shared" si="41"/>
        <v/>
      </c>
      <c r="AQ145" s="126"/>
      <c r="AR145" s="53"/>
      <c r="AS145" s="53"/>
      <c r="AT145" s="53"/>
      <c r="AU145" s="127"/>
      <c r="AV145" s="42"/>
      <c r="AW145" s="42"/>
      <c r="AX145" s="81" t="str">
        <f t="shared" si="39"/>
        <v/>
      </c>
      <c r="AY145" s="85" t="str">
        <f t="shared" si="42"/>
        <v/>
      </c>
      <c r="AZ145" s="85" t="str">
        <f t="shared" si="43"/>
        <v/>
      </c>
    </row>
    <row r="146" spans="1:52" hidden="1">
      <c r="A146" s="30" t="str">
        <f t="shared" si="37"/>
        <v>משרד התרבות והספורט</v>
      </c>
      <c r="B146" s="31" t="str">
        <f t="shared" si="38"/>
        <v>mcs</v>
      </c>
      <c r="C146" s="23">
        <v>184</v>
      </c>
      <c r="D146" s="23" t="str">
        <f>IF(E146="","",IF(סימול="","לא הוגדר שם משרד",CONCATENATE(סימול,".DB.",COUNTIF($B$5:B145,$B146)+1)))</f>
        <v/>
      </c>
      <c r="E146" s="41"/>
      <c r="F146" s="52"/>
      <c r="G146" s="43"/>
      <c r="H146" s="42"/>
      <c r="I146" s="43"/>
      <c r="J146" s="114"/>
      <c r="K146" s="43"/>
      <c r="L146" s="42"/>
      <c r="M146" s="43"/>
      <c r="N146" s="42"/>
      <c r="O146" s="43"/>
      <c r="P146" s="42"/>
      <c r="Q146" s="42"/>
      <c r="R146" s="42"/>
      <c r="S146" s="43"/>
      <c r="T146" s="43"/>
      <c r="U146" s="42"/>
      <c r="V146" s="43"/>
      <c r="W146" s="42"/>
      <c r="X146" s="53"/>
      <c r="Y146" s="43"/>
      <c r="Z146" s="42"/>
      <c r="AA146" s="43"/>
      <c r="AB146" s="43"/>
      <c r="AC146" s="42"/>
      <c r="AD146" s="43" t="str">
        <f>IF(E146="","",IF(T146=פרמטרים!$T$6,פרמטרים!$V$8,פרמטרים!$V$3))</f>
        <v/>
      </c>
      <c r="AE146" s="42"/>
      <c r="AF146" s="119" t="str">
        <f>IF(E146="","",IF(AD146="הוחלט לא להנגיש",פרמטרים!$AF$7,IF(AD146="בוצע",פרמטרים!$AF$6,IF(OR('רשימת מאגרים'!O146=פרמטרים!$J$3,AND('רשימת מאגרים'!O146=פרמטרים!$J$4,'רשימת מאגרים'!M146&lt;&gt;"")),פרמטרים!$AF$3,IF(OR('רשימת מאגרים'!O146=פרמטרים!$J$4,AND('רשימת מאגרים'!O146=פרמטרים!$J$5,'רשימת מאגרים'!M146&lt;&gt;"")),פרמטרים!$AF$4,פרמטרים!$AF$5)))))</f>
        <v/>
      </c>
      <c r="AG146" s="42"/>
      <c r="AH146" s="119" t="str">
        <f>IF(E146="","",IF(AD146="הוחלט לא להנגיש",פרמטרים!$AF$7,IF(AD146="בוצע",פרמטרים!$AF$6,IF(T146=פרמטרים!$T$6,פרמטרים!$AF$7,IF(AB146=פרמטרים!$N$5,פרמטרים!$AF$3,IF(OR(AB146=פרמטרים!$N$4,T146=פרמטרים!$T$5),פרמטרים!$AF$4,פרמטרים!$AF$5))))))</f>
        <v/>
      </c>
      <c r="AI146" s="42"/>
      <c r="AJ146" s="119" t="str">
        <f t="shared" si="44"/>
        <v/>
      </c>
      <c r="AK146" s="42"/>
      <c r="AL146" s="121"/>
      <c r="AM146" s="121"/>
      <c r="AN146" s="122" t="str">
        <f t="shared" si="40"/>
        <v/>
      </c>
      <c r="AO146" s="42"/>
      <c r="AP146" s="126" t="str">
        <f t="shared" si="41"/>
        <v/>
      </c>
      <c r="AQ146" s="126"/>
      <c r="AR146" s="53"/>
      <c r="AS146" s="53"/>
      <c r="AT146" s="53"/>
      <c r="AU146" s="127"/>
      <c r="AV146" s="42"/>
      <c r="AW146" s="42"/>
      <c r="AX146" s="81" t="str">
        <f t="shared" si="39"/>
        <v/>
      </c>
      <c r="AY146" s="85" t="str">
        <f t="shared" si="42"/>
        <v/>
      </c>
      <c r="AZ146" s="85" t="str">
        <f t="shared" si="43"/>
        <v/>
      </c>
    </row>
    <row r="147" spans="1:52" hidden="1">
      <c r="A147" s="30" t="str">
        <f t="shared" si="37"/>
        <v>משרד התרבות והספורט</v>
      </c>
      <c r="B147" s="31" t="str">
        <f t="shared" si="38"/>
        <v>mcs</v>
      </c>
      <c r="C147" s="23">
        <v>185</v>
      </c>
      <c r="D147" s="23" t="str">
        <f>IF(E147="","",IF(סימול="","לא הוגדר שם משרד",CONCATENATE(סימול,".DB.",COUNTIF($B$5:B146,$B147)+1)))</f>
        <v/>
      </c>
      <c r="E147" s="41"/>
      <c r="F147" s="52"/>
      <c r="G147" s="43"/>
      <c r="H147" s="42"/>
      <c r="I147" s="43"/>
      <c r="J147" s="114"/>
      <c r="K147" s="43"/>
      <c r="L147" s="42"/>
      <c r="M147" s="43"/>
      <c r="N147" s="42"/>
      <c r="O147" s="43"/>
      <c r="P147" s="42"/>
      <c r="Q147" s="42"/>
      <c r="R147" s="42"/>
      <c r="S147" s="43"/>
      <c r="T147" s="43"/>
      <c r="U147" s="42"/>
      <c r="V147" s="43"/>
      <c r="W147" s="42"/>
      <c r="X147" s="53"/>
      <c r="Y147" s="43"/>
      <c r="Z147" s="42"/>
      <c r="AA147" s="43"/>
      <c r="AB147" s="43"/>
      <c r="AC147" s="42"/>
      <c r="AD147" s="43" t="str">
        <f>IF(E147="","",IF(T147=פרמטרים!$T$6,פרמטרים!$V$8,פרמטרים!$V$3))</f>
        <v/>
      </c>
      <c r="AE147" s="42"/>
      <c r="AF147" s="119" t="str">
        <f>IF(E147="","",IF(AD147="הוחלט לא להנגיש",פרמטרים!$AF$7,IF(AD147="בוצע",פרמטרים!$AF$6,IF(OR('רשימת מאגרים'!O147=פרמטרים!$J$3,AND('רשימת מאגרים'!O147=פרמטרים!$J$4,'רשימת מאגרים'!M147&lt;&gt;"")),פרמטרים!$AF$3,IF(OR('רשימת מאגרים'!O147=פרמטרים!$J$4,AND('רשימת מאגרים'!O147=פרמטרים!$J$5,'רשימת מאגרים'!M147&lt;&gt;"")),פרמטרים!$AF$4,פרמטרים!$AF$5)))))</f>
        <v/>
      </c>
      <c r="AG147" s="42"/>
      <c r="AH147" s="119" t="str">
        <f>IF(E147="","",IF(AD147="הוחלט לא להנגיש",פרמטרים!$AF$7,IF(AD147="בוצע",פרמטרים!$AF$6,IF(T147=פרמטרים!$T$6,פרמטרים!$AF$7,IF(AB147=פרמטרים!$N$5,פרמטרים!$AF$3,IF(OR(AB147=פרמטרים!$N$4,T147=פרמטרים!$T$5),פרמטרים!$AF$4,פרמטרים!$AF$5))))))</f>
        <v/>
      </c>
      <c r="AI147" s="42"/>
      <c r="AJ147" s="119" t="str">
        <f t="shared" si="44"/>
        <v/>
      </c>
      <c r="AK147" s="42"/>
      <c r="AL147" s="121"/>
      <c r="AM147" s="121"/>
      <c r="AN147" s="122" t="str">
        <f t="shared" si="40"/>
        <v/>
      </c>
      <c r="AO147" s="42"/>
      <c r="AP147" s="126" t="str">
        <f t="shared" si="41"/>
        <v/>
      </c>
      <c r="AQ147" s="126"/>
      <c r="AR147" s="53"/>
      <c r="AS147" s="53"/>
      <c r="AT147" s="53"/>
      <c r="AU147" s="127"/>
      <c r="AV147" s="42"/>
      <c r="AW147" s="42"/>
      <c r="AX147" s="81" t="str">
        <f t="shared" si="39"/>
        <v/>
      </c>
      <c r="AY147" s="85" t="str">
        <f t="shared" si="42"/>
        <v/>
      </c>
      <c r="AZ147" s="85" t="str">
        <f t="shared" si="43"/>
        <v/>
      </c>
    </row>
    <row r="148" spans="1:52" hidden="1">
      <c r="A148" s="30" t="str">
        <f t="shared" si="37"/>
        <v>משרד התרבות והספורט</v>
      </c>
      <c r="B148" s="31" t="str">
        <f t="shared" si="38"/>
        <v>mcs</v>
      </c>
      <c r="C148" s="23">
        <v>186</v>
      </c>
      <c r="D148" s="23" t="str">
        <f>IF(E148="","",IF(סימול="","לא הוגדר שם משרד",CONCATENATE(סימול,".DB.",COUNTIF($B$5:B147,$B148)+1)))</f>
        <v/>
      </c>
      <c r="E148" s="41"/>
      <c r="F148" s="52"/>
      <c r="G148" s="43"/>
      <c r="H148" s="42"/>
      <c r="I148" s="43"/>
      <c r="J148" s="114"/>
      <c r="K148" s="43"/>
      <c r="L148" s="42"/>
      <c r="M148" s="43"/>
      <c r="N148" s="42"/>
      <c r="O148" s="43"/>
      <c r="P148" s="42"/>
      <c r="Q148" s="42"/>
      <c r="R148" s="42"/>
      <c r="S148" s="43"/>
      <c r="T148" s="43"/>
      <c r="U148" s="42"/>
      <c r="V148" s="43"/>
      <c r="W148" s="42"/>
      <c r="X148" s="53"/>
      <c r="Y148" s="43"/>
      <c r="Z148" s="42"/>
      <c r="AA148" s="43"/>
      <c r="AB148" s="43"/>
      <c r="AC148" s="42"/>
      <c r="AD148" s="43" t="str">
        <f>IF(E148="","",IF(T148=פרמטרים!$T$6,פרמטרים!$V$8,פרמטרים!$V$3))</f>
        <v/>
      </c>
      <c r="AE148" s="42"/>
      <c r="AF148" s="119" t="str">
        <f>IF(E148="","",IF(AD148="הוחלט לא להנגיש",פרמטרים!$AF$7,IF(AD148="בוצע",פרמטרים!$AF$6,IF(OR('רשימת מאגרים'!O148=פרמטרים!$J$3,AND('רשימת מאגרים'!O148=פרמטרים!$J$4,'רשימת מאגרים'!M148&lt;&gt;"")),פרמטרים!$AF$3,IF(OR('רשימת מאגרים'!O148=פרמטרים!$J$4,AND('רשימת מאגרים'!O148=פרמטרים!$J$5,'רשימת מאגרים'!M148&lt;&gt;"")),פרמטרים!$AF$4,פרמטרים!$AF$5)))))</f>
        <v/>
      </c>
      <c r="AG148" s="42"/>
      <c r="AH148" s="119" t="str">
        <f>IF(E148="","",IF(AD148="הוחלט לא להנגיש",פרמטרים!$AF$7,IF(AD148="בוצע",פרמטרים!$AF$6,IF(T148=פרמטרים!$T$6,פרמטרים!$AF$7,IF(AB148=פרמטרים!$N$5,פרמטרים!$AF$3,IF(OR(AB148=פרמטרים!$N$4,T148=פרמטרים!$T$5),פרמטרים!$AF$4,פרמטרים!$AF$5))))))</f>
        <v/>
      </c>
      <c r="AI148" s="42"/>
      <c r="AJ148" s="119" t="str">
        <f t="shared" si="44"/>
        <v/>
      </c>
      <c r="AK148" s="42"/>
      <c r="AL148" s="121"/>
      <c r="AM148" s="121"/>
      <c r="AN148" s="122" t="str">
        <f t="shared" si="40"/>
        <v/>
      </c>
      <c r="AO148" s="42"/>
      <c r="AP148" s="126" t="str">
        <f t="shared" si="41"/>
        <v/>
      </c>
      <c r="AQ148" s="126"/>
      <c r="AR148" s="53"/>
      <c r="AS148" s="53"/>
      <c r="AT148" s="53"/>
      <c r="AU148" s="127"/>
      <c r="AV148" s="42"/>
      <c r="AW148" s="42"/>
      <c r="AX148" s="81" t="str">
        <f t="shared" si="39"/>
        <v/>
      </c>
      <c r="AY148" s="85" t="str">
        <f t="shared" si="42"/>
        <v/>
      </c>
      <c r="AZ148" s="85" t="str">
        <f t="shared" si="43"/>
        <v/>
      </c>
    </row>
    <row r="149" spans="1:52" hidden="1">
      <c r="A149" s="30" t="str">
        <f t="shared" si="37"/>
        <v>משרד התרבות והספורט</v>
      </c>
      <c r="B149" s="31" t="str">
        <f t="shared" si="38"/>
        <v>mcs</v>
      </c>
      <c r="C149" s="23">
        <v>187</v>
      </c>
      <c r="D149" s="23" t="str">
        <f>IF(E149="","",IF(סימול="","לא הוגדר שם משרד",CONCATENATE(סימול,".DB.",COUNTIF($B$5:B148,$B149)+1)))</f>
        <v/>
      </c>
      <c r="E149" s="41"/>
      <c r="F149" s="52"/>
      <c r="G149" s="43"/>
      <c r="H149" s="42"/>
      <c r="I149" s="43"/>
      <c r="J149" s="114"/>
      <c r="K149" s="43"/>
      <c r="L149" s="42"/>
      <c r="M149" s="43"/>
      <c r="N149" s="42"/>
      <c r="O149" s="43"/>
      <c r="P149" s="42"/>
      <c r="Q149" s="42"/>
      <c r="R149" s="42"/>
      <c r="S149" s="43"/>
      <c r="T149" s="43"/>
      <c r="U149" s="42"/>
      <c r="V149" s="43"/>
      <c r="W149" s="42"/>
      <c r="X149" s="53"/>
      <c r="Y149" s="43"/>
      <c r="Z149" s="42"/>
      <c r="AA149" s="43"/>
      <c r="AB149" s="43"/>
      <c r="AC149" s="42"/>
      <c r="AD149" s="43" t="str">
        <f>IF(E149="","",IF(T149=פרמטרים!$T$6,פרמטרים!$V$8,פרמטרים!$V$3))</f>
        <v/>
      </c>
      <c r="AE149" s="42"/>
      <c r="AF149" s="119" t="str">
        <f>IF(E149="","",IF(AD149="הוחלט לא להנגיש",פרמטרים!$AF$7,IF(AD149="בוצע",פרמטרים!$AF$6,IF(OR('רשימת מאגרים'!O149=פרמטרים!$J$3,AND('רשימת מאגרים'!O149=פרמטרים!$J$4,'רשימת מאגרים'!M149&lt;&gt;"")),פרמטרים!$AF$3,IF(OR('רשימת מאגרים'!O149=פרמטרים!$J$4,AND('רשימת מאגרים'!O149=פרמטרים!$J$5,'רשימת מאגרים'!M149&lt;&gt;"")),פרמטרים!$AF$4,פרמטרים!$AF$5)))))</f>
        <v/>
      </c>
      <c r="AG149" s="42"/>
      <c r="AH149" s="119" t="str">
        <f>IF(E149="","",IF(AD149="הוחלט לא להנגיש",פרמטרים!$AF$7,IF(AD149="בוצע",פרמטרים!$AF$6,IF(T149=פרמטרים!$T$6,פרמטרים!$AF$7,IF(AB149=פרמטרים!$N$5,פרמטרים!$AF$3,IF(OR(AB149=פרמטרים!$N$4,T149=פרמטרים!$T$5),פרמטרים!$AF$4,פרמטרים!$AF$5))))))</f>
        <v/>
      </c>
      <c r="AI149" s="42"/>
      <c r="AJ149" s="119" t="str">
        <f t="shared" si="44"/>
        <v/>
      </c>
      <c r="AK149" s="42"/>
      <c r="AL149" s="121"/>
      <c r="AM149" s="121"/>
      <c r="AN149" s="122" t="str">
        <f t="shared" si="40"/>
        <v/>
      </c>
      <c r="AO149" s="42"/>
      <c r="AP149" s="126" t="str">
        <f t="shared" si="41"/>
        <v/>
      </c>
      <c r="AQ149" s="126"/>
      <c r="AR149" s="53"/>
      <c r="AS149" s="53"/>
      <c r="AT149" s="53"/>
      <c r="AU149" s="127"/>
      <c r="AV149" s="42"/>
      <c r="AW149" s="42"/>
      <c r="AX149" s="81" t="str">
        <f t="shared" si="39"/>
        <v/>
      </c>
      <c r="AY149" s="85" t="str">
        <f t="shared" si="42"/>
        <v/>
      </c>
      <c r="AZ149" s="85" t="str">
        <f t="shared" si="43"/>
        <v/>
      </c>
    </row>
    <row r="150" spans="1:52" hidden="1">
      <c r="A150" s="30" t="str">
        <f t="shared" si="37"/>
        <v>משרד התרבות והספורט</v>
      </c>
      <c r="B150" s="31" t="str">
        <f t="shared" si="38"/>
        <v>mcs</v>
      </c>
      <c r="C150" s="23">
        <v>188</v>
      </c>
      <c r="D150" s="23" t="str">
        <f>IF(E150="","",IF(סימול="","לא הוגדר שם משרד",CONCATENATE(סימול,".DB.",COUNTIF($B$5:B149,$B150)+1)))</f>
        <v/>
      </c>
      <c r="E150" s="41"/>
      <c r="F150" s="52"/>
      <c r="G150" s="43"/>
      <c r="H150" s="42"/>
      <c r="I150" s="43"/>
      <c r="J150" s="114"/>
      <c r="K150" s="43"/>
      <c r="L150" s="42"/>
      <c r="M150" s="43"/>
      <c r="N150" s="42"/>
      <c r="O150" s="43"/>
      <c r="P150" s="42"/>
      <c r="Q150" s="42"/>
      <c r="R150" s="42"/>
      <c r="S150" s="43"/>
      <c r="T150" s="43"/>
      <c r="U150" s="42"/>
      <c r="V150" s="43"/>
      <c r="W150" s="42"/>
      <c r="X150" s="53"/>
      <c r="Y150" s="43"/>
      <c r="Z150" s="42"/>
      <c r="AA150" s="43"/>
      <c r="AB150" s="43"/>
      <c r="AC150" s="42"/>
      <c r="AD150" s="43" t="str">
        <f>IF(E150="","",IF(T150=פרמטרים!$T$6,פרמטרים!$V$8,פרמטרים!$V$3))</f>
        <v/>
      </c>
      <c r="AE150" s="42"/>
      <c r="AF150" s="119" t="str">
        <f>IF(E150="","",IF(AD150="הוחלט לא להנגיש",פרמטרים!$AF$7,IF(AD150="בוצע",פרמטרים!$AF$6,IF(OR('רשימת מאגרים'!O150=פרמטרים!$J$3,AND('רשימת מאגרים'!O150=פרמטרים!$J$4,'רשימת מאגרים'!M150&lt;&gt;"")),פרמטרים!$AF$3,IF(OR('רשימת מאגרים'!O150=פרמטרים!$J$4,AND('רשימת מאגרים'!O150=פרמטרים!$J$5,'רשימת מאגרים'!M150&lt;&gt;"")),פרמטרים!$AF$4,פרמטרים!$AF$5)))))</f>
        <v/>
      </c>
      <c r="AG150" s="42"/>
      <c r="AH150" s="119" t="str">
        <f>IF(E150="","",IF(AD150="הוחלט לא להנגיש",פרמטרים!$AF$7,IF(AD150="בוצע",פרמטרים!$AF$6,IF(T150=פרמטרים!$T$6,פרמטרים!$AF$7,IF(AB150=פרמטרים!$N$5,פרמטרים!$AF$3,IF(OR(AB150=פרמטרים!$N$4,T150=פרמטרים!$T$5),פרמטרים!$AF$4,פרמטרים!$AF$5))))))</f>
        <v/>
      </c>
      <c r="AI150" s="42"/>
      <c r="AJ150" s="119" t="str">
        <f t="shared" si="44"/>
        <v/>
      </c>
      <c r="AK150" s="42"/>
      <c r="AL150" s="121"/>
      <c r="AM150" s="121"/>
      <c r="AN150" s="122" t="str">
        <f t="shared" si="40"/>
        <v/>
      </c>
      <c r="AO150" s="42"/>
      <c r="AP150" s="126" t="str">
        <f t="shared" si="41"/>
        <v/>
      </c>
      <c r="AQ150" s="126"/>
      <c r="AR150" s="53"/>
      <c r="AS150" s="53"/>
      <c r="AT150" s="53"/>
      <c r="AU150" s="127"/>
      <c r="AV150" s="42"/>
      <c r="AW150" s="42"/>
      <c r="AX150" s="81" t="str">
        <f t="shared" si="39"/>
        <v/>
      </c>
      <c r="AY150" s="85" t="str">
        <f t="shared" si="42"/>
        <v/>
      </c>
      <c r="AZ150" s="85" t="str">
        <f t="shared" si="43"/>
        <v/>
      </c>
    </row>
    <row r="151" spans="1:52" hidden="1">
      <c r="A151" s="30" t="str">
        <f t="shared" si="37"/>
        <v>משרד התרבות והספורט</v>
      </c>
      <c r="B151" s="31" t="str">
        <f t="shared" si="38"/>
        <v>mcs</v>
      </c>
      <c r="C151" s="23">
        <v>189</v>
      </c>
      <c r="D151" s="23" t="str">
        <f>IF(E151="","",IF(סימול="","לא הוגדר שם משרד",CONCATENATE(סימול,".DB.",COUNTIF($B$5:B150,$B151)+1)))</f>
        <v/>
      </c>
      <c r="E151" s="41"/>
      <c r="F151" s="52"/>
      <c r="G151" s="43"/>
      <c r="H151" s="42"/>
      <c r="I151" s="43"/>
      <c r="J151" s="114"/>
      <c r="K151" s="43"/>
      <c r="L151" s="42"/>
      <c r="M151" s="43"/>
      <c r="N151" s="42"/>
      <c r="O151" s="43"/>
      <c r="P151" s="42"/>
      <c r="Q151" s="42"/>
      <c r="R151" s="42"/>
      <c r="S151" s="43"/>
      <c r="T151" s="43"/>
      <c r="U151" s="42"/>
      <c r="V151" s="43"/>
      <c r="W151" s="42"/>
      <c r="X151" s="53"/>
      <c r="Y151" s="43"/>
      <c r="Z151" s="42"/>
      <c r="AA151" s="43"/>
      <c r="AB151" s="43"/>
      <c r="AC151" s="42"/>
      <c r="AD151" s="43" t="str">
        <f>IF(E151="","",IF(T151=פרמטרים!$T$6,פרמטרים!$V$8,פרמטרים!$V$3))</f>
        <v/>
      </c>
      <c r="AE151" s="42"/>
      <c r="AF151" s="119" t="str">
        <f>IF(E151="","",IF(AD151="הוחלט לא להנגיש",פרמטרים!$AF$7,IF(AD151="בוצע",פרמטרים!$AF$6,IF(OR('רשימת מאגרים'!O151=פרמטרים!$J$3,AND('רשימת מאגרים'!O151=פרמטרים!$J$4,'רשימת מאגרים'!M151&lt;&gt;"")),פרמטרים!$AF$3,IF(OR('רשימת מאגרים'!O151=פרמטרים!$J$4,AND('רשימת מאגרים'!O151=פרמטרים!$J$5,'רשימת מאגרים'!M151&lt;&gt;"")),פרמטרים!$AF$4,פרמטרים!$AF$5)))))</f>
        <v/>
      </c>
      <c r="AG151" s="42"/>
      <c r="AH151" s="119" t="str">
        <f>IF(E151="","",IF(AD151="הוחלט לא להנגיש",פרמטרים!$AF$7,IF(AD151="בוצע",פרמטרים!$AF$6,IF(T151=פרמטרים!$T$6,פרמטרים!$AF$7,IF(AB151=פרמטרים!$N$5,פרמטרים!$AF$3,IF(OR(AB151=פרמטרים!$N$4,T151=פרמטרים!$T$5),פרמטרים!$AF$4,פרמטרים!$AF$5))))))</f>
        <v/>
      </c>
      <c r="AI151" s="42"/>
      <c r="AJ151" s="119" t="str">
        <f t="shared" si="44"/>
        <v/>
      </c>
      <c r="AK151" s="42"/>
      <c r="AL151" s="121"/>
      <c r="AM151" s="121"/>
      <c r="AN151" s="122" t="str">
        <f t="shared" si="40"/>
        <v/>
      </c>
      <c r="AO151" s="42"/>
      <c r="AP151" s="126" t="str">
        <f t="shared" si="41"/>
        <v/>
      </c>
      <c r="AQ151" s="126"/>
      <c r="AR151" s="53"/>
      <c r="AS151" s="53"/>
      <c r="AT151" s="53"/>
      <c r="AU151" s="127"/>
      <c r="AV151" s="42"/>
      <c r="AW151" s="42"/>
      <c r="AX151" s="81" t="str">
        <f t="shared" si="39"/>
        <v/>
      </c>
      <c r="AY151" s="85" t="str">
        <f t="shared" si="42"/>
        <v/>
      </c>
      <c r="AZ151" s="85" t="str">
        <f t="shared" si="43"/>
        <v/>
      </c>
    </row>
    <row r="152" spans="1:52" hidden="1">
      <c r="A152" s="30" t="str">
        <f t="shared" si="37"/>
        <v>משרד התרבות והספורט</v>
      </c>
      <c r="B152" s="31" t="str">
        <f t="shared" si="38"/>
        <v>mcs</v>
      </c>
      <c r="C152" s="23">
        <v>190</v>
      </c>
      <c r="D152" s="23" t="str">
        <f>IF(E152="","",IF(סימול="","לא הוגדר שם משרד",CONCATENATE(סימול,".DB.",COUNTIF($B$5:B151,$B152)+1)))</f>
        <v/>
      </c>
      <c r="E152" s="41"/>
      <c r="F152" s="52"/>
      <c r="G152" s="43"/>
      <c r="H152" s="42"/>
      <c r="I152" s="43"/>
      <c r="J152" s="114"/>
      <c r="K152" s="43"/>
      <c r="L152" s="42"/>
      <c r="M152" s="43"/>
      <c r="N152" s="42"/>
      <c r="O152" s="43"/>
      <c r="P152" s="42"/>
      <c r="Q152" s="42"/>
      <c r="R152" s="42"/>
      <c r="S152" s="43"/>
      <c r="T152" s="43"/>
      <c r="U152" s="42"/>
      <c r="V152" s="43"/>
      <c r="W152" s="42"/>
      <c r="X152" s="53"/>
      <c r="Y152" s="43"/>
      <c r="Z152" s="42"/>
      <c r="AA152" s="43"/>
      <c r="AB152" s="43"/>
      <c r="AC152" s="42"/>
      <c r="AD152" s="43" t="str">
        <f>IF(E152="","",IF(T152=פרמטרים!$T$6,פרמטרים!$V$8,פרמטרים!$V$3))</f>
        <v/>
      </c>
      <c r="AE152" s="42"/>
      <c r="AF152" s="119" t="str">
        <f>IF(E152="","",IF(AD152="הוחלט לא להנגיש",פרמטרים!$AF$7,IF(AD152="בוצע",פרמטרים!$AF$6,IF(OR('רשימת מאגרים'!O152=פרמטרים!$J$3,AND('רשימת מאגרים'!O152=פרמטרים!$J$4,'רשימת מאגרים'!M152&lt;&gt;"")),פרמטרים!$AF$3,IF(OR('רשימת מאגרים'!O152=פרמטרים!$J$4,AND('רשימת מאגרים'!O152=פרמטרים!$J$5,'רשימת מאגרים'!M152&lt;&gt;"")),פרמטרים!$AF$4,פרמטרים!$AF$5)))))</f>
        <v/>
      </c>
      <c r="AG152" s="42"/>
      <c r="AH152" s="119" t="str">
        <f>IF(E152="","",IF(AD152="הוחלט לא להנגיש",פרמטרים!$AF$7,IF(AD152="בוצע",פרמטרים!$AF$6,IF(T152=פרמטרים!$T$6,פרמטרים!$AF$7,IF(AB152=פרמטרים!$N$5,פרמטרים!$AF$3,IF(OR(AB152=פרמטרים!$N$4,T152=פרמטרים!$T$5),פרמטרים!$AF$4,פרמטרים!$AF$5))))))</f>
        <v/>
      </c>
      <c r="AI152" s="42"/>
      <c r="AJ152" s="119" t="str">
        <f t="shared" si="44"/>
        <v/>
      </c>
      <c r="AK152" s="42"/>
      <c r="AL152" s="121"/>
      <c r="AM152" s="121"/>
      <c r="AN152" s="122" t="str">
        <f t="shared" si="40"/>
        <v/>
      </c>
      <c r="AO152" s="42"/>
      <c r="AP152" s="126" t="str">
        <f t="shared" si="41"/>
        <v/>
      </c>
      <c r="AQ152" s="126"/>
      <c r="AR152" s="53"/>
      <c r="AS152" s="53"/>
      <c r="AT152" s="53"/>
      <c r="AU152" s="127"/>
      <c r="AV152" s="42"/>
      <c r="AW152" s="42"/>
      <c r="AX152" s="81" t="str">
        <f t="shared" si="39"/>
        <v/>
      </c>
      <c r="AY152" s="85" t="str">
        <f t="shared" si="42"/>
        <v/>
      </c>
      <c r="AZ152" s="85" t="str">
        <f t="shared" si="43"/>
        <v/>
      </c>
    </row>
    <row r="153" spans="1:52" hidden="1">
      <c r="A153" s="30" t="str">
        <f t="shared" si="37"/>
        <v>משרד התרבות והספורט</v>
      </c>
      <c r="B153" s="31" t="str">
        <f t="shared" si="38"/>
        <v>mcs</v>
      </c>
      <c r="C153" s="23">
        <v>191</v>
      </c>
      <c r="D153" s="23" t="str">
        <f>IF(E153="","",IF(סימול="","לא הוגדר שם משרד",CONCATENATE(סימול,".DB.",COUNTIF($B$5:B152,$B153)+1)))</f>
        <v/>
      </c>
      <c r="E153" s="41"/>
      <c r="F153" s="52"/>
      <c r="G153" s="43"/>
      <c r="H153" s="42"/>
      <c r="I153" s="43"/>
      <c r="J153" s="114"/>
      <c r="K153" s="43"/>
      <c r="L153" s="42"/>
      <c r="M153" s="43"/>
      <c r="N153" s="42"/>
      <c r="O153" s="43"/>
      <c r="P153" s="42"/>
      <c r="Q153" s="42"/>
      <c r="R153" s="42"/>
      <c r="S153" s="43"/>
      <c r="T153" s="43"/>
      <c r="U153" s="42"/>
      <c r="V153" s="43"/>
      <c r="W153" s="42"/>
      <c r="X153" s="53"/>
      <c r="Y153" s="43"/>
      <c r="Z153" s="42"/>
      <c r="AA153" s="43"/>
      <c r="AB153" s="43"/>
      <c r="AC153" s="42"/>
      <c r="AD153" s="43" t="str">
        <f>IF(E153="","",IF(T153=פרמטרים!$T$6,פרמטרים!$V$8,פרמטרים!$V$3))</f>
        <v/>
      </c>
      <c r="AE153" s="42"/>
      <c r="AF153" s="119" t="str">
        <f>IF(E153="","",IF(AD153="הוחלט לא להנגיש",פרמטרים!$AF$7,IF(AD153="בוצע",פרמטרים!$AF$6,IF(OR('רשימת מאגרים'!O153=פרמטרים!$J$3,AND('רשימת מאגרים'!O153=פרמטרים!$J$4,'רשימת מאגרים'!M153&lt;&gt;"")),פרמטרים!$AF$3,IF(OR('רשימת מאגרים'!O153=פרמטרים!$J$4,AND('רשימת מאגרים'!O153=פרמטרים!$J$5,'רשימת מאגרים'!M153&lt;&gt;"")),פרמטרים!$AF$4,פרמטרים!$AF$5)))))</f>
        <v/>
      </c>
      <c r="AG153" s="42"/>
      <c r="AH153" s="119" t="str">
        <f>IF(E153="","",IF(AD153="הוחלט לא להנגיש",פרמטרים!$AF$7,IF(AD153="בוצע",פרמטרים!$AF$6,IF(T153=פרמטרים!$T$6,פרמטרים!$AF$7,IF(AB153=פרמטרים!$N$5,פרמטרים!$AF$3,IF(OR(AB153=פרמטרים!$N$4,T153=פרמטרים!$T$5),פרמטרים!$AF$4,פרמטרים!$AF$5))))))</f>
        <v/>
      </c>
      <c r="AI153" s="42"/>
      <c r="AJ153" s="119" t="str">
        <f t="shared" si="44"/>
        <v/>
      </c>
      <c r="AK153" s="42"/>
      <c r="AL153" s="121"/>
      <c r="AM153" s="121"/>
      <c r="AN153" s="122" t="str">
        <f t="shared" si="40"/>
        <v/>
      </c>
      <c r="AO153" s="42"/>
      <c r="AP153" s="126" t="str">
        <f t="shared" si="41"/>
        <v/>
      </c>
      <c r="AQ153" s="126"/>
      <c r="AR153" s="53"/>
      <c r="AS153" s="53"/>
      <c r="AT153" s="53"/>
      <c r="AU153" s="127"/>
      <c r="AV153" s="42"/>
      <c r="AW153" s="42"/>
      <c r="AX153" s="81" t="str">
        <f t="shared" si="39"/>
        <v/>
      </c>
      <c r="AY153" s="85" t="str">
        <f t="shared" si="42"/>
        <v/>
      </c>
      <c r="AZ153" s="85" t="str">
        <f t="shared" si="43"/>
        <v/>
      </c>
    </row>
    <row r="154" spans="1:52" hidden="1">
      <c r="A154" s="30" t="str">
        <f t="shared" si="37"/>
        <v>משרד התרבות והספורט</v>
      </c>
      <c r="B154" s="31" t="str">
        <f t="shared" si="38"/>
        <v>mcs</v>
      </c>
      <c r="C154" s="23">
        <v>192</v>
      </c>
      <c r="D154" s="23" t="str">
        <f>IF(E154="","",IF(סימול="","לא הוגדר שם משרד",CONCATENATE(סימול,".DB.",COUNTIF($B$5:B153,$B154)+1)))</f>
        <v/>
      </c>
      <c r="E154" s="41"/>
      <c r="F154" s="52"/>
      <c r="G154" s="43"/>
      <c r="H154" s="42"/>
      <c r="I154" s="43"/>
      <c r="J154" s="114"/>
      <c r="K154" s="43"/>
      <c r="L154" s="42"/>
      <c r="M154" s="43"/>
      <c r="N154" s="42"/>
      <c r="O154" s="43"/>
      <c r="P154" s="42"/>
      <c r="Q154" s="42"/>
      <c r="R154" s="42"/>
      <c r="S154" s="43"/>
      <c r="T154" s="43"/>
      <c r="U154" s="42"/>
      <c r="V154" s="43"/>
      <c r="W154" s="42"/>
      <c r="X154" s="53"/>
      <c r="Y154" s="43"/>
      <c r="Z154" s="42"/>
      <c r="AA154" s="43"/>
      <c r="AB154" s="43"/>
      <c r="AC154" s="42"/>
      <c r="AD154" s="43" t="str">
        <f>IF(E154="","",IF(T154=פרמטרים!$T$6,פרמטרים!$V$8,פרמטרים!$V$3))</f>
        <v/>
      </c>
      <c r="AE154" s="42"/>
      <c r="AF154" s="119" t="str">
        <f>IF(E154="","",IF(AD154="הוחלט לא להנגיש",פרמטרים!$AF$7,IF(AD154="בוצע",פרמטרים!$AF$6,IF(OR('רשימת מאגרים'!O154=פרמטרים!$J$3,AND('רשימת מאגרים'!O154=פרמטרים!$J$4,'רשימת מאגרים'!M154&lt;&gt;"")),פרמטרים!$AF$3,IF(OR('רשימת מאגרים'!O154=פרמטרים!$J$4,AND('רשימת מאגרים'!O154=פרמטרים!$J$5,'רשימת מאגרים'!M154&lt;&gt;"")),פרמטרים!$AF$4,פרמטרים!$AF$5)))))</f>
        <v/>
      </c>
      <c r="AG154" s="42"/>
      <c r="AH154" s="119" t="str">
        <f>IF(E154="","",IF(AD154="הוחלט לא להנגיש",פרמטרים!$AF$7,IF(AD154="בוצע",פרמטרים!$AF$6,IF(T154=פרמטרים!$T$6,פרמטרים!$AF$7,IF(AB154=פרמטרים!$N$5,פרמטרים!$AF$3,IF(OR(AB154=פרמטרים!$N$4,T154=פרמטרים!$T$5),פרמטרים!$AF$4,פרמטרים!$AF$5))))))</f>
        <v/>
      </c>
      <c r="AI154" s="42"/>
      <c r="AJ154" s="119" t="str">
        <f t="shared" si="44"/>
        <v/>
      </c>
      <c r="AK154" s="42"/>
      <c r="AL154" s="121"/>
      <c r="AM154" s="121"/>
      <c r="AN154" s="122" t="str">
        <f t="shared" si="40"/>
        <v/>
      </c>
      <c r="AO154" s="42"/>
      <c r="AP154" s="126" t="str">
        <f t="shared" si="41"/>
        <v/>
      </c>
      <c r="AQ154" s="126"/>
      <c r="AR154" s="53"/>
      <c r="AS154" s="53"/>
      <c r="AT154" s="53"/>
      <c r="AU154" s="127"/>
      <c r="AV154" s="42"/>
      <c r="AW154" s="42"/>
      <c r="AX154" s="81" t="str">
        <f t="shared" si="39"/>
        <v/>
      </c>
      <c r="AY154" s="85" t="str">
        <f t="shared" si="42"/>
        <v/>
      </c>
      <c r="AZ154" s="85" t="str">
        <f t="shared" si="43"/>
        <v/>
      </c>
    </row>
    <row r="155" spans="1:52" hidden="1">
      <c r="A155" s="30" t="str">
        <f t="shared" ref="A155:A162" si="45">IF(המשרד="","",המשרד)</f>
        <v>משרד התרבות והספורט</v>
      </c>
      <c r="B155" s="31" t="str">
        <f t="shared" ref="B155:B162" si="46">IF(סימול="","",סימול)</f>
        <v>mcs</v>
      </c>
      <c r="C155" s="23">
        <v>193</v>
      </c>
      <c r="D155" s="23" t="str">
        <f>IF(E155="","",IF(סימול="","לא הוגדר שם משרד",CONCATENATE(סימול,".DB.",COUNTIF($B$5:B154,$B155)+1)))</f>
        <v/>
      </c>
      <c r="E155" s="41"/>
      <c r="F155" s="52"/>
      <c r="G155" s="43"/>
      <c r="H155" s="42"/>
      <c r="I155" s="43"/>
      <c r="J155" s="114"/>
      <c r="K155" s="43"/>
      <c r="L155" s="42"/>
      <c r="M155" s="43"/>
      <c r="N155" s="42"/>
      <c r="O155" s="43"/>
      <c r="P155" s="42"/>
      <c r="Q155" s="42"/>
      <c r="R155" s="42"/>
      <c r="S155" s="43"/>
      <c r="T155" s="43"/>
      <c r="U155" s="42"/>
      <c r="V155" s="43"/>
      <c r="W155" s="42"/>
      <c r="X155" s="53"/>
      <c r="Y155" s="43"/>
      <c r="Z155" s="42"/>
      <c r="AA155" s="43"/>
      <c r="AB155" s="43"/>
      <c r="AC155" s="42"/>
      <c r="AD155" s="43" t="str">
        <f>IF(E155="","",IF(T155=פרמטרים!$T$6,פרמטרים!$V$8,פרמטרים!$V$3))</f>
        <v/>
      </c>
      <c r="AE155" s="42"/>
      <c r="AF155" s="119" t="str">
        <f>IF(E155="","",IF(AD155="הוחלט לא להנגיש",פרמטרים!$AF$7,IF(AD155="בוצע",פרמטרים!$AF$6,IF(OR('רשימת מאגרים'!O155=פרמטרים!$J$3,AND('רשימת מאגרים'!O155=פרמטרים!$J$4,'רשימת מאגרים'!M155&lt;&gt;"")),פרמטרים!$AF$3,IF(OR('רשימת מאגרים'!O155=פרמטרים!$J$4,AND('רשימת מאגרים'!O155=פרמטרים!$J$5,'רשימת מאגרים'!M155&lt;&gt;"")),פרמטרים!$AF$4,פרמטרים!$AF$5)))))</f>
        <v/>
      </c>
      <c r="AG155" s="42"/>
      <c r="AH155" s="119" t="str">
        <f>IF(E155="","",IF(AD155="הוחלט לא להנגיש",פרמטרים!$AF$7,IF(AD155="בוצע",פרמטרים!$AF$6,IF(T155=פרמטרים!$T$6,פרמטרים!$AF$7,IF(AB155=פרמטרים!$N$5,פרמטרים!$AF$3,IF(OR(AB155=פרמטרים!$N$4,T155=פרמטרים!$T$5),פרמטרים!$AF$4,פרמטרים!$AF$5))))))</f>
        <v/>
      </c>
      <c r="AI155" s="42"/>
      <c r="AJ155" s="119" t="str">
        <f t="shared" si="44"/>
        <v/>
      </c>
      <c r="AK155" s="42"/>
      <c r="AL155" s="121"/>
      <c r="AM155" s="121"/>
      <c r="AN155" s="122" t="str">
        <f t="shared" si="40"/>
        <v/>
      </c>
      <c r="AO155" s="42"/>
      <c r="AP155" s="126" t="str">
        <f t="shared" si="41"/>
        <v/>
      </c>
      <c r="AQ155" s="126"/>
      <c r="AR155" s="53"/>
      <c r="AS155" s="53"/>
      <c r="AT155" s="53"/>
      <c r="AU155" s="127"/>
      <c r="AV155" s="42"/>
      <c r="AW155" s="42"/>
      <c r="AX155" s="81" t="str">
        <f t="shared" si="39"/>
        <v/>
      </c>
      <c r="AY155" s="85" t="str">
        <f t="shared" si="42"/>
        <v/>
      </c>
      <c r="AZ155" s="85" t="str">
        <f t="shared" si="43"/>
        <v/>
      </c>
    </row>
    <row r="156" spans="1:52" hidden="1">
      <c r="A156" s="30" t="str">
        <f t="shared" si="45"/>
        <v>משרד התרבות והספורט</v>
      </c>
      <c r="B156" s="31" t="str">
        <f t="shared" si="46"/>
        <v>mcs</v>
      </c>
      <c r="C156" s="23">
        <v>194</v>
      </c>
      <c r="D156" s="23" t="str">
        <f>IF(E156="","",IF(סימול="","לא הוגדר שם משרד",CONCATENATE(סימול,".DB.",COUNTIF($B$5:B155,$B156)+1)))</f>
        <v/>
      </c>
      <c r="E156" s="41"/>
      <c r="F156" s="52"/>
      <c r="G156" s="43"/>
      <c r="H156" s="42"/>
      <c r="I156" s="43"/>
      <c r="J156" s="114"/>
      <c r="K156" s="43"/>
      <c r="L156" s="42"/>
      <c r="M156" s="43"/>
      <c r="N156" s="42"/>
      <c r="O156" s="43"/>
      <c r="P156" s="42"/>
      <c r="Q156" s="42"/>
      <c r="R156" s="42"/>
      <c r="S156" s="43"/>
      <c r="T156" s="43"/>
      <c r="U156" s="42"/>
      <c r="V156" s="43"/>
      <c r="W156" s="42"/>
      <c r="X156" s="53"/>
      <c r="Y156" s="43"/>
      <c r="Z156" s="42"/>
      <c r="AA156" s="43"/>
      <c r="AB156" s="43"/>
      <c r="AC156" s="42"/>
      <c r="AD156" s="43" t="str">
        <f>IF(E156="","",IF(T156=פרמטרים!$T$6,פרמטרים!$V$8,פרמטרים!$V$3))</f>
        <v/>
      </c>
      <c r="AE156" s="42"/>
      <c r="AF156" s="119" t="str">
        <f>IF(E156="","",IF(AD156="הוחלט לא להנגיש",פרמטרים!$AF$7,IF(AD156="בוצע",פרמטרים!$AF$6,IF(OR('רשימת מאגרים'!O156=פרמטרים!$J$3,AND('רשימת מאגרים'!O156=פרמטרים!$J$4,'רשימת מאגרים'!M156&lt;&gt;"")),פרמטרים!$AF$3,IF(OR('רשימת מאגרים'!O156=פרמטרים!$J$4,AND('רשימת מאגרים'!O156=פרמטרים!$J$5,'רשימת מאגרים'!M156&lt;&gt;"")),פרמטרים!$AF$4,פרמטרים!$AF$5)))))</f>
        <v/>
      </c>
      <c r="AG156" s="42"/>
      <c r="AH156" s="119" t="str">
        <f>IF(E156="","",IF(AD156="הוחלט לא להנגיש",פרמטרים!$AF$7,IF(AD156="בוצע",פרמטרים!$AF$6,IF(T156=פרמטרים!$T$6,פרמטרים!$AF$7,IF(AB156=פרמטרים!$N$5,פרמטרים!$AF$3,IF(OR(AB156=פרמטרים!$N$4,T156=פרמטרים!$T$5),פרמטרים!$AF$4,פרמטרים!$AF$5))))))</f>
        <v/>
      </c>
      <c r="AI156" s="42"/>
      <c r="AJ156" s="119" t="str">
        <f t="shared" si="44"/>
        <v/>
      </c>
      <c r="AK156" s="42"/>
      <c r="AL156" s="121"/>
      <c r="AM156" s="121"/>
      <c r="AN156" s="122" t="str">
        <f t="shared" si="40"/>
        <v/>
      </c>
      <c r="AO156" s="42"/>
      <c r="AP156" s="126" t="str">
        <f t="shared" si="41"/>
        <v/>
      </c>
      <c r="AQ156" s="126"/>
      <c r="AR156" s="53"/>
      <c r="AS156" s="53"/>
      <c r="AT156" s="53"/>
      <c r="AU156" s="127"/>
      <c r="AV156" s="42"/>
      <c r="AW156" s="42"/>
      <c r="AX156" s="81" t="str">
        <f t="shared" si="39"/>
        <v/>
      </c>
      <c r="AY156" s="85" t="str">
        <f t="shared" si="42"/>
        <v/>
      </c>
      <c r="AZ156" s="85" t="str">
        <f t="shared" si="43"/>
        <v/>
      </c>
    </row>
    <row r="157" spans="1:52" hidden="1">
      <c r="A157" s="30" t="str">
        <f t="shared" si="45"/>
        <v>משרד התרבות והספורט</v>
      </c>
      <c r="B157" s="31" t="str">
        <f t="shared" si="46"/>
        <v>mcs</v>
      </c>
      <c r="C157" s="23">
        <v>195</v>
      </c>
      <c r="D157" s="23" t="str">
        <f>IF(E157="","",IF(סימול="","לא הוגדר שם משרד",CONCATENATE(סימול,".DB.",COUNTIF($B$5:B156,$B157)+1)))</f>
        <v/>
      </c>
      <c r="E157" s="41"/>
      <c r="F157" s="52"/>
      <c r="G157" s="43"/>
      <c r="H157" s="42"/>
      <c r="I157" s="43"/>
      <c r="J157" s="114"/>
      <c r="K157" s="43"/>
      <c r="L157" s="42"/>
      <c r="M157" s="43"/>
      <c r="N157" s="42"/>
      <c r="O157" s="43"/>
      <c r="P157" s="42"/>
      <c r="Q157" s="42"/>
      <c r="R157" s="42"/>
      <c r="S157" s="43"/>
      <c r="T157" s="43"/>
      <c r="U157" s="42"/>
      <c r="V157" s="43"/>
      <c r="W157" s="42"/>
      <c r="X157" s="53"/>
      <c r="Y157" s="43"/>
      <c r="Z157" s="42"/>
      <c r="AA157" s="43"/>
      <c r="AB157" s="43"/>
      <c r="AC157" s="42"/>
      <c r="AD157" s="43" t="str">
        <f>IF(E157="","",IF(T157=פרמטרים!$T$6,פרמטרים!$V$8,פרמטרים!$V$3))</f>
        <v/>
      </c>
      <c r="AE157" s="42"/>
      <c r="AF157" s="119" t="str">
        <f>IF(E157="","",IF(AD157="הוחלט לא להנגיש",פרמטרים!$AF$7,IF(AD157="בוצע",פרמטרים!$AF$6,IF(OR('רשימת מאגרים'!O157=פרמטרים!$J$3,AND('רשימת מאגרים'!O157=פרמטרים!$J$4,'רשימת מאגרים'!M157&lt;&gt;"")),פרמטרים!$AF$3,IF(OR('רשימת מאגרים'!O157=פרמטרים!$J$4,AND('רשימת מאגרים'!O157=פרמטרים!$J$5,'רשימת מאגרים'!M157&lt;&gt;"")),פרמטרים!$AF$4,פרמטרים!$AF$5)))))</f>
        <v/>
      </c>
      <c r="AG157" s="42"/>
      <c r="AH157" s="119" t="str">
        <f>IF(E157="","",IF(AD157="הוחלט לא להנגיש",פרמטרים!$AF$7,IF(AD157="בוצע",פרמטרים!$AF$6,IF(T157=פרמטרים!$T$6,פרמטרים!$AF$7,IF(AB157=פרמטרים!$N$5,פרמטרים!$AF$3,IF(OR(AB157=פרמטרים!$N$4,T157=פרמטרים!$T$5),פרמטרים!$AF$4,פרמטרים!$AF$5))))))</f>
        <v/>
      </c>
      <c r="AI157" s="42"/>
      <c r="AJ157" s="119" t="str">
        <f t="shared" si="44"/>
        <v/>
      </c>
      <c r="AK157" s="42"/>
      <c r="AL157" s="121"/>
      <c r="AM157" s="121"/>
      <c r="AN157" s="122" t="str">
        <f t="shared" si="40"/>
        <v/>
      </c>
      <c r="AO157" s="42"/>
      <c r="AP157" s="126" t="str">
        <f t="shared" si="41"/>
        <v/>
      </c>
      <c r="AQ157" s="126"/>
      <c r="AR157" s="53"/>
      <c r="AS157" s="53"/>
      <c r="AT157" s="53"/>
      <c r="AU157" s="127"/>
      <c r="AV157" s="42"/>
      <c r="AW157" s="42"/>
      <c r="AX157" s="81" t="str">
        <f t="shared" si="39"/>
        <v/>
      </c>
      <c r="AY157" s="85" t="str">
        <f t="shared" si="42"/>
        <v/>
      </c>
      <c r="AZ157" s="85" t="str">
        <f t="shared" si="43"/>
        <v/>
      </c>
    </row>
    <row r="158" spans="1:52" hidden="1">
      <c r="A158" s="30" t="str">
        <f t="shared" si="45"/>
        <v>משרד התרבות והספורט</v>
      </c>
      <c r="B158" s="31" t="str">
        <f t="shared" si="46"/>
        <v>mcs</v>
      </c>
      <c r="C158" s="23">
        <v>196</v>
      </c>
      <c r="D158" s="23" t="str">
        <f>IF(E158="","",IF(סימול="","לא הוגדר שם משרד",CONCATENATE(סימול,".DB.",COUNTIF($B$5:B157,$B158)+1)))</f>
        <v/>
      </c>
      <c r="E158" s="41"/>
      <c r="F158" s="52"/>
      <c r="G158" s="43"/>
      <c r="H158" s="42"/>
      <c r="I158" s="43"/>
      <c r="J158" s="114"/>
      <c r="K158" s="43"/>
      <c r="L158" s="42"/>
      <c r="M158" s="43"/>
      <c r="N158" s="42"/>
      <c r="O158" s="43"/>
      <c r="P158" s="42"/>
      <c r="Q158" s="42"/>
      <c r="R158" s="42"/>
      <c r="S158" s="43"/>
      <c r="T158" s="43"/>
      <c r="U158" s="42"/>
      <c r="V158" s="43"/>
      <c r="W158" s="42"/>
      <c r="X158" s="53"/>
      <c r="Y158" s="43"/>
      <c r="Z158" s="42"/>
      <c r="AA158" s="43"/>
      <c r="AB158" s="43"/>
      <c r="AC158" s="42"/>
      <c r="AD158" s="43" t="str">
        <f>IF(E158="","",IF(T158=פרמטרים!$T$6,פרמטרים!$V$8,פרמטרים!$V$3))</f>
        <v/>
      </c>
      <c r="AE158" s="42"/>
      <c r="AF158" s="119" t="str">
        <f>IF(E158="","",IF(AD158="הוחלט לא להנגיש",פרמטרים!$AF$7,IF(AD158="בוצע",פרמטרים!$AF$6,IF(OR('רשימת מאגרים'!O158=פרמטרים!$J$3,AND('רשימת מאגרים'!O158=פרמטרים!$J$4,'רשימת מאגרים'!M158&lt;&gt;"")),פרמטרים!$AF$3,IF(OR('רשימת מאגרים'!O158=פרמטרים!$J$4,AND('רשימת מאגרים'!O158=פרמטרים!$J$5,'רשימת מאגרים'!M158&lt;&gt;"")),פרמטרים!$AF$4,פרמטרים!$AF$5)))))</f>
        <v/>
      </c>
      <c r="AG158" s="42"/>
      <c r="AH158" s="119" t="str">
        <f>IF(E158="","",IF(AD158="הוחלט לא להנגיש",פרמטרים!$AF$7,IF(AD158="בוצע",פרמטרים!$AF$6,IF(T158=פרמטרים!$T$6,פרמטרים!$AF$7,IF(AB158=פרמטרים!$N$5,פרמטרים!$AF$3,IF(OR(AB158=פרמטרים!$N$4,T158=פרמטרים!$T$5),פרמטרים!$AF$4,פרמטרים!$AF$5))))))</f>
        <v/>
      </c>
      <c r="AI158" s="42"/>
      <c r="AJ158" s="119" t="str">
        <f t="shared" si="44"/>
        <v/>
      </c>
      <c r="AK158" s="42"/>
      <c r="AL158" s="121"/>
      <c r="AM158" s="121"/>
      <c r="AN158" s="122" t="str">
        <f t="shared" si="40"/>
        <v/>
      </c>
      <c r="AO158" s="42"/>
      <c r="AP158" s="126" t="str">
        <f t="shared" si="41"/>
        <v/>
      </c>
      <c r="AQ158" s="126"/>
      <c r="AR158" s="53"/>
      <c r="AS158" s="53"/>
      <c r="AT158" s="53"/>
      <c r="AU158" s="127"/>
      <c r="AV158" s="42"/>
      <c r="AW158" s="42"/>
      <c r="AX158" s="81" t="str">
        <f t="shared" si="39"/>
        <v/>
      </c>
      <c r="AY158" s="85" t="str">
        <f t="shared" si="42"/>
        <v/>
      </c>
      <c r="AZ158" s="85" t="str">
        <f t="shared" si="43"/>
        <v/>
      </c>
    </row>
    <row r="159" spans="1:52" hidden="1">
      <c r="A159" s="30" t="str">
        <f t="shared" si="45"/>
        <v>משרד התרבות והספורט</v>
      </c>
      <c r="B159" s="31" t="str">
        <f t="shared" si="46"/>
        <v>mcs</v>
      </c>
      <c r="C159" s="23">
        <v>197</v>
      </c>
      <c r="D159" s="23" t="str">
        <f>IF(E159="","",IF(סימול="","לא הוגדר שם משרד",CONCATENATE(סימול,".DB.",COUNTIF($B$5:B158,$B159)+1)))</f>
        <v/>
      </c>
      <c r="E159" s="41"/>
      <c r="F159" s="52"/>
      <c r="G159" s="43"/>
      <c r="H159" s="42"/>
      <c r="I159" s="43"/>
      <c r="J159" s="114"/>
      <c r="K159" s="43"/>
      <c r="L159" s="42"/>
      <c r="M159" s="43"/>
      <c r="N159" s="42"/>
      <c r="O159" s="43"/>
      <c r="P159" s="42"/>
      <c r="Q159" s="42"/>
      <c r="R159" s="42"/>
      <c r="S159" s="43"/>
      <c r="T159" s="43"/>
      <c r="U159" s="42"/>
      <c r="V159" s="43"/>
      <c r="W159" s="42"/>
      <c r="X159" s="53"/>
      <c r="Y159" s="43"/>
      <c r="Z159" s="42"/>
      <c r="AA159" s="43"/>
      <c r="AB159" s="43"/>
      <c r="AC159" s="42"/>
      <c r="AD159" s="43" t="str">
        <f>IF(E159="","",IF(T159=פרמטרים!$T$6,פרמטרים!$V$8,פרמטרים!$V$3))</f>
        <v/>
      </c>
      <c r="AE159" s="42"/>
      <c r="AF159" s="119" t="str">
        <f>IF(E159="","",IF(AD159="הוחלט לא להנגיש",פרמטרים!$AF$7,IF(AD159="בוצע",פרמטרים!$AF$6,IF(OR('רשימת מאגרים'!O159=פרמטרים!$J$3,AND('רשימת מאגרים'!O159=פרמטרים!$J$4,'רשימת מאגרים'!M159&lt;&gt;"")),פרמטרים!$AF$3,IF(OR('רשימת מאגרים'!O159=פרמטרים!$J$4,AND('רשימת מאגרים'!O159=פרמטרים!$J$5,'רשימת מאגרים'!M159&lt;&gt;"")),פרמטרים!$AF$4,פרמטרים!$AF$5)))))</f>
        <v/>
      </c>
      <c r="AG159" s="42"/>
      <c r="AH159" s="119" t="str">
        <f>IF(E159="","",IF(AD159="הוחלט לא להנגיש",פרמטרים!$AF$7,IF(AD159="בוצע",פרמטרים!$AF$6,IF(T159=פרמטרים!$T$6,פרמטרים!$AF$7,IF(AB159=פרמטרים!$N$5,פרמטרים!$AF$3,IF(OR(AB159=פרמטרים!$N$4,T159=פרמטרים!$T$5),פרמטרים!$AF$4,פרמטרים!$AF$5))))))</f>
        <v/>
      </c>
      <c r="AI159" s="42"/>
      <c r="AJ159" s="119" t="str">
        <f t="shared" si="44"/>
        <v/>
      </c>
      <c r="AK159" s="42"/>
      <c r="AL159" s="121"/>
      <c r="AM159" s="121"/>
      <c r="AN159" s="122" t="str">
        <f t="shared" si="40"/>
        <v/>
      </c>
      <c r="AO159" s="42"/>
      <c r="AP159" s="126" t="str">
        <f t="shared" si="41"/>
        <v/>
      </c>
      <c r="AQ159" s="126"/>
      <c r="AR159" s="53"/>
      <c r="AS159" s="53"/>
      <c r="AT159" s="53"/>
      <c r="AU159" s="127"/>
      <c r="AV159" s="42"/>
      <c r="AW159" s="42"/>
      <c r="AX159" s="81" t="str">
        <f t="shared" si="39"/>
        <v/>
      </c>
      <c r="AY159" s="85" t="str">
        <f t="shared" si="42"/>
        <v/>
      </c>
      <c r="AZ159" s="85" t="str">
        <f t="shared" si="43"/>
        <v/>
      </c>
    </row>
    <row r="160" spans="1:52" hidden="1">
      <c r="A160" s="30" t="str">
        <f t="shared" si="45"/>
        <v>משרד התרבות והספורט</v>
      </c>
      <c r="B160" s="31" t="str">
        <f t="shared" si="46"/>
        <v>mcs</v>
      </c>
      <c r="C160" s="23">
        <v>198</v>
      </c>
      <c r="D160" s="23" t="str">
        <f>IF(E160="","",IF(סימול="","לא הוגדר שם משרד",CONCATENATE(סימול,".DB.",COUNTIF($B$5:B159,$B160)+1)))</f>
        <v/>
      </c>
      <c r="E160" s="41"/>
      <c r="F160" s="52"/>
      <c r="G160" s="43"/>
      <c r="H160" s="42"/>
      <c r="I160" s="43"/>
      <c r="J160" s="114"/>
      <c r="K160" s="43"/>
      <c r="L160" s="42"/>
      <c r="M160" s="43"/>
      <c r="N160" s="42"/>
      <c r="O160" s="43"/>
      <c r="P160" s="42"/>
      <c r="Q160" s="42"/>
      <c r="R160" s="42"/>
      <c r="S160" s="43"/>
      <c r="T160" s="43"/>
      <c r="U160" s="42"/>
      <c r="V160" s="43"/>
      <c r="W160" s="42"/>
      <c r="X160" s="53"/>
      <c r="Y160" s="43"/>
      <c r="Z160" s="42"/>
      <c r="AA160" s="43"/>
      <c r="AB160" s="43"/>
      <c r="AC160" s="42"/>
      <c r="AD160" s="43" t="str">
        <f>IF(E160="","",IF(T160=פרמטרים!$T$6,פרמטרים!$V$8,פרמטרים!$V$3))</f>
        <v/>
      </c>
      <c r="AE160" s="42"/>
      <c r="AF160" s="119" t="str">
        <f>IF(E160="","",IF(AD160="הוחלט לא להנגיש",פרמטרים!$AF$7,IF(AD160="בוצע",פרמטרים!$AF$6,IF(OR('רשימת מאגרים'!O160=פרמטרים!$J$3,AND('רשימת מאגרים'!O160=פרמטרים!$J$4,'רשימת מאגרים'!M160&lt;&gt;"")),פרמטרים!$AF$3,IF(OR('רשימת מאגרים'!O160=פרמטרים!$J$4,AND('רשימת מאגרים'!O160=פרמטרים!$J$5,'רשימת מאגרים'!M160&lt;&gt;"")),פרמטרים!$AF$4,פרמטרים!$AF$5)))))</f>
        <v/>
      </c>
      <c r="AG160" s="42"/>
      <c r="AH160" s="119" t="str">
        <f>IF(E160="","",IF(AD160="הוחלט לא להנגיש",פרמטרים!$AF$7,IF(AD160="בוצע",פרמטרים!$AF$6,IF(T160=פרמטרים!$T$6,פרמטרים!$AF$7,IF(AB160=פרמטרים!$N$5,פרמטרים!$AF$3,IF(OR(AB160=פרמטרים!$N$4,T160=פרמטרים!$T$5),פרמטרים!$AF$4,פרמטרים!$AF$5))))))</f>
        <v/>
      </c>
      <c r="AI160" s="42"/>
      <c r="AJ160" s="119" t="str">
        <f t="shared" si="44"/>
        <v/>
      </c>
      <c r="AK160" s="42"/>
      <c r="AL160" s="121"/>
      <c r="AM160" s="121"/>
      <c r="AN160" s="122" t="str">
        <f t="shared" si="40"/>
        <v/>
      </c>
      <c r="AO160" s="42"/>
      <c r="AP160" s="126" t="str">
        <f t="shared" si="41"/>
        <v/>
      </c>
      <c r="AQ160" s="126"/>
      <c r="AR160" s="53"/>
      <c r="AS160" s="53"/>
      <c r="AT160" s="53"/>
      <c r="AU160" s="127"/>
      <c r="AV160" s="42"/>
      <c r="AW160" s="42"/>
      <c r="AX160" s="81" t="str">
        <f t="shared" si="39"/>
        <v/>
      </c>
      <c r="AY160" s="85" t="str">
        <f t="shared" si="42"/>
        <v/>
      </c>
      <c r="AZ160" s="85" t="str">
        <f t="shared" si="43"/>
        <v/>
      </c>
    </row>
    <row r="161" spans="1:52" hidden="1">
      <c r="A161" s="30" t="str">
        <f t="shared" si="45"/>
        <v>משרד התרבות והספורט</v>
      </c>
      <c r="B161" s="31" t="str">
        <f t="shared" si="46"/>
        <v>mcs</v>
      </c>
      <c r="C161" s="23">
        <v>199</v>
      </c>
      <c r="D161" s="23" t="str">
        <f>IF(E161="","",IF(סימול="","לא הוגדר שם משרד",CONCATENATE(סימול,".DB.",COUNTIF($B$5:B160,$B161)+1)))</f>
        <v/>
      </c>
      <c r="E161" s="41"/>
      <c r="F161" s="52"/>
      <c r="G161" s="43"/>
      <c r="H161" s="42"/>
      <c r="I161" s="43"/>
      <c r="J161" s="114"/>
      <c r="K161" s="43"/>
      <c r="L161" s="42"/>
      <c r="M161" s="43"/>
      <c r="N161" s="42"/>
      <c r="O161" s="43"/>
      <c r="P161" s="42"/>
      <c r="Q161" s="42"/>
      <c r="R161" s="42"/>
      <c r="S161" s="43"/>
      <c r="T161" s="43"/>
      <c r="U161" s="42"/>
      <c r="V161" s="43"/>
      <c r="W161" s="42"/>
      <c r="X161" s="53"/>
      <c r="Y161" s="43"/>
      <c r="Z161" s="42"/>
      <c r="AA161" s="43"/>
      <c r="AB161" s="43"/>
      <c r="AC161" s="42"/>
      <c r="AD161" s="43" t="str">
        <f>IF(E161="","",IF(T161=פרמטרים!$T$6,פרמטרים!$V$8,פרמטרים!$V$3))</f>
        <v/>
      </c>
      <c r="AE161" s="42"/>
      <c r="AF161" s="119" t="str">
        <f>IF(E161="","",IF(AD161="הוחלט לא להנגיש",פרמטרים!$AF$7,IF(AD161="בוצע",פרמטרים!$AF$6,IF(OR('רשימת מאגרים'!O161=פרמטרים!$J$3,AND('רשימת מאגרים'!O161=פרמטרים!$J$4,'רשימת מאגרים'!M161&lt;&gt;"")),פרמטרים!$AF$3,IF(OR('רשימת מאגרים'!O161=פרמטרים!$J$4,AND('רשימת מאגרים'!O161=פרמטרים!$J$5,'רשימת מאגרים'!M161&lt;&gt;"")),פרמטרים!$AF$4,פרמטרים!$AF$5)))))</f>
        <v/>
      </c>
      <c r="AG161" s="42"/>
      <c r="AH161" s="119" t="str">
        <f>IF(E161="","",IF(AD161="הוחלט לא להנגיש",פרמטרים!$AF$7,IF(AD161="בוצע",פרמטרים!$AF$6,IF(T161=פרמטרים!$T$6,פרמטרים!$AF$7,IF(AB161=פרמטרים!$N$5,פרמטרים!$AF$3,IF(OR(AB161=פרמטרים!$N$4,T161=פרמטרים!$T$5),פרמטרים!$AF$4,פרמטרים!$AF$5))))))</f>
        <v/>
      </c>
      <c r="AI161" s="42"/>
      <c r="AJ161" s="119" t="str">
        <f t="shared" si="44"/>
        <v/>
      </c>
      <c r="AK161" s="42"/>
      <c r="AL161" s="121"/>
      <c r="AM161" s="121"/>
      <c r="AN161" s="122" t="str">
        <f t="shared" si="40"/>
        <v/>
      </c>
      <c r="AO161" s="42"/>
      <c r="AP161" s="126" t="str">
        <f t="shared" si="41"/>
        <v/>
      </c>
      <c r="AQ161" s="126"/>
      <c r="AR161" s="53"/>
      <c r="AS161" s="53"/>
      <c r="AT161" s="53"/>
      <c r="AU161" s="127"/>
      <c r="AV161" s="42"/>
      <c r="AW161" s="42"/>
      <c r="AX161" s="81" t="str">
        <f t="shared" si="39"/>
        <v/>
      </c>
      <c r="AY161" s="85" t="str">
        <f t="shared" si="42"/>
        <v/>
      </c>
      <c r="AZ161" s="85" t="str">
        <f t="shared" si="43"/>
        <v/>
      </c>
    </row>
    <row r="162" spans="1:52" hidden="1">
      <c r="A162" s="30" t="str">
        <f t="shared" si="45"/>
        <v>משרד התרבות והספורט</v>
      </c>
      <c r="B162" s="31" t="str">
        <f t="shared" si="46"/>
        <v>mcs</v>
      </c>
      <c r="C162" s="23">
        <v>200</v>
      </c>
      <c r="D162" s="23" t="str">
        <f>IF(E162="","",IF(סימול="","לא הוגדר שם משרד",CONCATENATE(סימול,".DB.",COUNTIF($B$5:B161,$B162)+1)))</f>
        <v/>
      </c>
      <c r="E162" s="41"/>
      <c r="F162" s="52"/>
      <c r="G162" s="43"/>
      <c r="H162" s="42"/>
      <c r="I162" s="43"/>
      <c r="J162" s="114"/>
      <c r="K162" s="43"/>
      <c r="L162" s="42"/>
      <c r="M162" s="43"/>
      <c r="N162" s="42"/>
      <c r="O162" s="43"/>
      <c r="P162" s="42"/>
      <c r="Q162" s="42"/>
      <c r="R162" s="42"/>
      <c r="S162" s="43"/>
      <c r="T162" s="43"/>
      <c r="U162" s="42"/>
      <c r="V162" s="43"/>
      <c r="W162" s="42"/>
      <c r="X162" s="53"/>
      <c r="Y162" s="43"/>
      <c r="Z162" s="42"/>
      <c r="AA162" s="43"/>
      <c r="AB162" s="43"/>
      <c r="AC162" s="42"/>
      <c r="AD162" s="43" t="str">
        <f>IF(E162="","",IF(T162=פרמטרים!$T$6,פרמטרים!$V$8,פרמטרים!$V$3))</f>
        <v/>
      </c>
      <c r="AE162" s="42"/>
      <c r="AF162" s="119" t="str">
        <f>IF(E162="","",IF(AD162="הוחלט לא להנגיש",פרמטרים!$AF$7,IF(AD162="בוצע",פרמטרים!$AF$6,IF(OR('רשימת מאגרים'!O162=פרמטרים!$J$3,AND('רשימת מאגרים'!O162=פרמטרים!$J$4,'רשימת מאגרים'!M162&lt;&gt;"")),פרמטרים!$AF$3,IF(OR('רשימת מאגרים'!O162=פרמטרים!$J$4,AND('רשימת מאגרים'!O162=פרמטרים!$J$5,'רשימת מאגרים'!M162&lt;&gt;"")),פרמטרים!$AF$4,פרמטרים!$AF$5)))))</f>
        <v/>
      </c>
      <c r="AG162" s="42"/>
      <c r="AH162" s="119" t="str">
        <f>IF(E162="","",IF(AD162="הוחלט לא להנגיש",פרמטרים!$AF$7,IF(AD162="בוצע",פרמטרים!$AF$6,IF(T162=פרמטרים!$T$6,פרמטרים!$AF$7,IF(AB162=פרמטרים!$N$5,פרמטרים!$AF$3,IF(OR(AB162=פרמטרים!$N$4,T162=פרמטרים!$T$5),פרמטרים!$AF$4,פרמטרים!$AF$5))))))</f>
        <v/>
      </c>
      <c r="AI162" s="42"/>
      <c r="AJ162" s="119" t="str">
        <f t="shared" si="44"/>
        <v/>
      </c>
      <c r="AK162" s="42"/>
      <c r="AL162" s="121"/>
      <c r="AM162" s="121"/>
      <c r="AN162" s="122" t="str">
        <f t="shared" si="40"/>
        <v/>
      </c>
      <c r="AO162" s="42"/>
      <c r="AP162" s="126" t="str">
        <f t="shared" si="41"/>
        <v/>
      </c>
      <c r="AQ162" s="126"/>
      <c r="AR162" s="53"/>
      <c r="AS162" s="53"/>
      <c r="AT162" s="53"/>
      <c r="AU162" s="127"/>
      <c r="AV162" s="42"/>
      <c r="AW162" s="42"/>
      <c r="AX162" s="81" t="str">
        <f t="shared" si="39"/>
        <v/>
      </c>
      <c r="AY162" s="85" t="str">
        <f t="shared" si="42"/>
        <v/>
      </c>
      <c r="AZ162" s="85" t="str">
        <f t="shared" si="43"/>
        <v/>
      </c>
    </row>
    <row r="163" spans="1:52" hidden="1">
      <c r="AD163" s="43" t="str">
        <f>IF(E163="","",IF(T163=פרמטרים!$T$6,פרמטרים!$V$8,פרמטרים!$V$3))</f>
        <v/>
      </c>
      <c r="AF163" s="119" t="str">
        <f>IF(E163="","",IF(AD163="הוחלט לא להנגיש",פרמטרים!$AF$7,IF(AD163="בוצע",פרמטרים!$AF$6,IF(OR('רשימת מאגרים'!O163=פרמטרים!$J$3,AND('רשימת מאגרים'!O163=פרמטרים!$J$4,'רשימת מאגרים'!M163&lt;&gt;"")),פרמטרים!$AF$3,IF(OR('רשימת מאגרים'!O163=פרמטרים!$J$4,AND('רשימת מאגרים'!O163=פרמטרים!$J$5,'רשימת מאגרים'!M163&lt;&gt;"")),פרמטרים!$AF$4,פרמטרים!$AF$5)))))</f>
        <v/>
      </c>
      <c r="AG163" s="42"/>
      <c r="AH163" s="119" t="str">
        <f>IF(E163="","",IF(AD163="הוחלט לא להנגיש",פרמטרים!$AF$7,IF(AD163="בוצע",פרמטרים!$AF$6,IF(T163=פרמטרים!$T$6,פרמטרים!$AF$7,IF(AB163=פרמטרים!$N$5,פרמטרים!$AF$3,IF(OR(AB163=פרמטרים!$N$4,T163=פרמטרים!$T$5),פרמטרים!$AF$4,פרמטרים!$AF$5))))))</f>
        <v/>
      </c>
      <c r="AI163" s="42"/>
      <c r="AJ163" s="119" t="str">
        <f t="shared" si="44"/>
        <v/>
      </c>
      <c r="AL163" s="123"/>
      <c r="AM163" s="123"/>
      <c r="AN163" s="122" t="str">
        <f t="shared" si="40"/>
        <v/>
      </c>
      <c r="AO163" s="42"/>
      <c r="AP163" s="126" t="str">
        <f t="shared" si="41"/>
        <v/>
      </c>
      <c r="AQ163" s="126"/>
      <c r="AR163" s="124"/>
      <c r="AS163" s="124"/>
      <c r="AT163" s="53"/>
      <c r="AU163" s="128"/>
      <c r="AW163" s="42"/>
    </row>
    <row r="164" spans="1:52" hidden="1">
      <c r="AD164" s="43" t="str">
        <f>IF(E164="","",IF(T164=פרמטרים!$T$6,פרמטרים!$V$8,פרמטרים!$V$3))</f>
        <v/>
      </c>
      <c r="AF164" s="119" t="str">
        <f>IF(E164="","",IF(AD164="הוחלט לא להנגיש",פרמטרים!$AF$7,IF(AD164="בוצע",פרמטרים!$AF$6,IF(OR('רשימת מאגרים'!O164=פרמטרים!$J$3,AND('רשימת מאגרים'!O164=פרמטרים!$J$4,'רשימת מאגרים'!M164&lt;&gt;"")),פרמטרים!$AF$3,IF(OR('רשימת מאגרים'!O164=פרמטרים!$J$4,AND('רשימת מאגרים'!O164=פרמטרים!$J$5,'רשימת מאגרים'!M164&lt;&gt;"")),פרמטרים!$AF$4,פרמטרים!$AF$5)))))</f>
        <v/>
      </c>
      <c r="AG164" s="42"/>
      <c r="AH164" s="119" t="str">
        <f>IF(E164="","",IF(AD164="הוחלט לא להנגיש",פרמטרים!$AF$7,IF(AD164="בוצע",פרמטרים!$AF$6,IF(T164=פרמטרים!$T$6,פרמטרים!$AF$7,IF(AB164=פרמטרים!$N$5,פרמטרים!$AF$3,IF(OR(AB164=פרמטרים!$N$4,T164=פרמטרים!$T$5),פרמטרים!$AF$4,פרמטרים!$AF$5))))))</f>
        <v/>
      </c>
      <c r="AI164" s="42"/>
      <c r="AJ164" s="119" t="str">
        <f t="shared" si="44"/>
        <v/>
      </c>
      <c r="AL164" s="123"/>
      <c r="AM164" s="123"/>
      <c r="AN164" s="122" t="str">
        <f t="shared" si="40"/>
        <v/>
      </c>
      <c r="AO164" s="42"/>
      <c r="AP164" s="126" t="str">
        <f t="shared" si="41"/>
        <v/>
      </c>
      <c r="AQ164" s="126"/>
      <c r="AR164" s="124"/>
      <c r="AS164" s="124"/>
      <c r="AT164" s="53"/>
      <c r="AU164" s="128"/>
      <c r="AW164" s="42"/>
    </row>
    <row r="165" spans="1:52" hidden="1">
      <c r="AD165" s="43" t="str">
        <f>IF(E165="","",IF(T165=פרמטרים!$T$6,פרמטרים!$V$8,פרמטרים!$V$3))</f>
        <v/>
      </c>
      <c r="AF165" s="119" t="str">
        <f>IF(E165="","",IF(AD165="הוחלט לא להנגיש",פרמטרים!$AF$7,IF(AD165="בוצע",פרמטרים!$AF$6,IF(OR('רשימת מאגרים'!O165=פרמטרים!$J$3,AND('רשימת מאגרים'!O165=פרמטרים!$J$4,'רשימת מאגרים'!M165&lt;&gt;"")),פרמטרים!$AF$3,IF(OR('רשימת מאגרים'!O165=פרמטרים!$J$4,AND('רשימת מאגרים'!O165=פרמטרים!$J$5,'רשימת מאגרים'!M165&lt;&gt;"")),פרמטרים!$AF$4,פרמטרים!$AF$5)))))</f>
        <v/>
      </c>
      <c r="AG165" s="42"/>
      <c r="AH165" s="119" t="str">
        <f>IF(E165="","",IF(AD165="הוחלט לא להנגיש",פרמטרים!$AF$7,IF(AD165="בוצע",פרמטרים!$AF$6,IF(T165=פרמטרים!$T$6,פרמטרים!$AF$7,IF(AB165=פרמטרים!$N$5,פרמטרים!$AF$3,IF(OR(AB165=פרמטרים!$N$4,T165=פרמטרים!$T$5),פרמטרים!$AF$4,פרמטרים!$AF$5))))))</f>
        <v/>
      </c>
      <c r="AI165" s="42"/>
      <c r="AJ165" s="119" t="str">
        <f t="shared" si="44"/>
        <v/>
      </c>
      <c r="AL165" s="123"/>
      <c r="AM165" s="123"/>
      <c r="AN165" s="122" t="str">
        <f t="shared" si="40"/>
        <v/>
      </c>
      <c r="AO165" s="42"/>
      <c r="AP165" s="126" t="str">
        <f t="shared" si="41"/>
        <v/>
      </c>
      <c r="AQ165" s="126"/>
      <c r="AR165" s="124"/>
      <c r="AS165" s="124"/>
      <c r="AT165" s="53"/>
      <c r="AU165" s="128"/>
      <c r="AW165" s="42"/>
    </row>
    <row r="166" spans="1:52" hidden="1">
      <c r="AD166" s="43" t="str">
        <f>IF(E166="","",IF(T166=פרמטרים!$T$6,פרמטרים!$V$8,פרמטרים!$V$3))</f>
        <v/>
      </c>
      <c r="AF166" s="119" t="str">
        <f>IF(E166="","",IF(AD166="הוחלט לא להנגיש",פרמטרים!$AF$7,IF(AD166="בוצע",פרמטרים!$AF$6,IF(OR('רשימת מאגרים'!O166=פרמטרים!$J$3,AND('רשימת מאגרים'!O166=פרמטרים!$J$4,'רשימת מאגרים'!M166&lt;&gt;"")),פרמטרים!$AF$3,IF(OR('רשימת מאגרים'!O166=פרמטרים!$J$4,AND('רשימת מאגרים'!O166=פרמטרים!$J$5,'רשימת מאגרים'!M166&lt;&gt;"")),פרמטרים!$AF$4,פרמטרים!$AF$5)))))</f>
        <v/>
      </c>
      <c r="AG166" s="42"/>
      <c r="AH166" s="119" t="str">
        <f>IF(E166="","",IF(AD166="הוחלט לא להנגיש",פרמטרים!$AF$7,IF(AD166="בוצע",פרמטרים!$AF$6,IF(T166=פרמטרים!$T$6,פרמטרים!$AF$7,IF(AB166=פרמטרים!$N$5,פרמטרים!$AF$3,IF(OR(AB166=פרמטרים!$N$4,T166=פרמטרים!$T$5),פרמטרים!$AF$4,פרמטרים!$AF$5))))))</f>
        <v/>
      </c>
      <c r="AI166" s="42"/>
      <c r="AJ166" s="119" t="str">
        <f t="shared" si="44"/>
        <v/>
      </c>
      <c r="AL166" s="123"/>
      <c r="AM166" s="123"/>
      <c r="AN166" s="122" t="str">
        <f t="shared" ref="AN166:AN197" si="47">IF($E166="","",IFERROR(AL166*$AL$1,0)+AM166)</f>
        <v/>
      </c>
      <c r="AO166" s="42"/>
      <c r="AP166" s="126" t="str">
        <f t="shared" ref="AP166:AP197" si="48">IF(E166="","",IF(Y166="","",Y166))</f>
        <v/>
      </c>
      <c r="AQ166" s="126"/>
      <c r="AR166" s="124"/>
      <c r="AS166" s="124"/>
      <c r="AT166" s="53"/>
      <c r="AU166" s="128"/>
      <c r="AW166" s="42"/>
    </row>
    <row r="167" spans="1:52" hidden="1">
      <c r="AD167" s="43" t="str">
        <f>IF(E167="","",IF(T167=פרמטרים!$T$6,פרמטרים!$V$8,פרמטרים!$V$3))</f>
        <v/>
      </c>
      <c r="AF167" s="119" t="str">
        <f>IF(E167="","",IF(AD167="הוחלט לא להנגיש",פרמטרים!$AF$7,IF(AD167="בוצע",פרמטרים!$AF$6,IF(OR('רשימת מאגרים'!O167=פרמטרים!$J$3,AND('רשימת מאגרים'!O167=פרמטרים!$J$4,'רשימת מאגרים'!M167&lt;&gt;"")),פרמטרים!$AF$3,IF(OR('רשימת מאגרים'!O167=פרמטרים!$J$4,AND('רשימת מאגרים'!O167=פרמטרים!$J$5,'רשימת מאגרים'!M167&lt;&gt;"")),פרמטרים!$AF$4,פרמטרים!$AF$5)))))</f>
        <v/>
      </c>
      <c r="AG167" s="42"/>
      <c r="AH167" s="119" t="str">
        <f>IF(E167="","",IF(AD167="הוחלט לא להנגיש",פרמטרים!$AF$7,IF(AD167="בוצע",פרמטרים!$AF$6,IF(T167=פרמטרים!$T$6,פרמטרים!$AF$7,IF(AB167=פרמטרים!$N$5,פרמטרים!$AF$3,IF(OR(AB167=פרמטרים!$N$4,T167=פרמטרים!$T$5),פרמטרים!$AF$4,פרמטרים!$AF$5))))))</f>
        <v/>
      </c>
      <c r="AI167" s="42"/>
      <c r="AJ167" s="119" t="str">
        <f t="shared" si="44"/>
        <v/>
      </c>
      <c r="AL167" s="123"/>
      <c r="AM167" s="123"/>
      <c r="AN167" s="122" t="str">
        <f t="shared" si="47"/>
        <v/>
      </c>
      <c r="AO167" s="42"/>
      <c r="AP167" s="126" t="str">
        <f t="shared" si="48"/>
        <v/>
      </c>
      <c r="AQ167" s="126"/>
      <c r="AR167" s="124"/>
      <c r="AS167" s="124"/>
      <c r="AT167" s="53"/>
      <c r="AU167" s="128"/>
      <c r="AW167" s="42"/>
    </row>
    <row r="168" spans="1:52" hidden="1">
      <c r="AD168" s="43" t="str">
        <f>IF(E168="","",IF(T168=פרמטרים!$T$6,פרמטרים!$V$8,פרמטרים!$V$3))</f>
        <v/>
      </c>
      <c r="AF168" s="119" t="str">
        <f>IF(E168="","",IF(AD168="הוחלט לא להנגיש",פרמטרים!$AF$7,IF(AD168="בוצע",פרמטרים!$AF$6,IF(OR('רשימת מאגרים'!O168=פרמטרים!$J$3,AND('רשימת מאגרים'!O168=פרמטרים!$J$4,'רשימת מאגרים'!M168&lt;&gt;"")),פרמטרים!$AF$3,IF(OR('רשימת מאגרים'!O168=פרמטרים!$J$4,AND('רשימת מאגרים'!O168=פרמטרים!$J$5,'רשימת מאגרים'!M168&lt;&gt;"")),פרמטרים!$AF$4,פרמטרים!$AF$5)))))</f>
        <v/>
      </c>
      <c r="AG168" s="42"/>
      <c r="AH168" s="119" t="str">
        <f>IF(E168="","",IF(AD168="הוחלט לא להנגיש",פרמטרים!$AF$7,IF(AD168="בוצע",פרמטרים!$AF$6,IF(T168=פרמטרים!$T$6,פרמטרים!$AF$7,IF(AB168=פרמטרים!$N$5,פרמטרים!$AF$3,IF(OR(AB168=פרמטרים!$N$4,T168=פרמטרים!$T$5),פרמטרים!$AF$4,פרמטרים!$AF$5))))))</f>
        <v/>
      </c>
      <c r="AI168" s="42"/>
      <c r="AJ168" s="119" t="str">
        <f t="shared" si="44"/>
        <v/>
      </c>
      <c r="AL168" s="123"/>
      <c r="AM168" s="123"/>
      <c r="AN168" s="122" t="str">
        <f t="shared" si="47"/>
        <v/>
      </c>
      <c r="AO168" s="42"/>
      <c r="AP168" s="126" t="str">
        <f t="shared" si="48"/>
        <v/>
      </c>
      <c r="AQ168" s="126"/>
      <c r="AR168" s="124"/>
      <c r="AS168" s="124"/>
      <c r="AT168" s="53"/>
      <c r="AU168" s="128"/>
      <c r="AW168" s="42"/>
    </row>
    <row r="169" spans="1:52" hidden="1">
      <c r="AD169" s="43" t="str">
        <f>IF(E169="","",IF(T169=פרמטרים!$T$6,פרמטרים!$V$8,פרמטרים!$V$3))</f>
        <v/>
      </c>
      <c r="AF169" s="119" t="str">
        <f>IF(E169="","",IF(AD169="הוחלט לא להנגיש",פרמטרים!$AF$7,IF(AD169="בוצע",פרמטרים!$AF$6,IF(OR('רשימת מאגרים'!O169=פרמטרים!$J$3,AND('רשימת מאגרים'!O169=פרמטרים!$J$4,'רשימת מאגרים'!M169&lt;&gt;"")),פרמטרים!$AF$3,IF(OR('רשימת מאגרים'!O169=פרמטרים!$J$4,AND('רשימת מאגרים'!O169=פרמטרים!$J$5,'רשימת מאגרים'!M169&lt;&gt;"")),פרמטרים!$AF$4,פרמטרים!$AF$5)))))</f>
        <v/>
      </c>
      <c r="AG169" s="42"/>
      <c r="AH169" s="119" t="str">
        <f>IF(E169="","",IF(AD169="הוחלט לא להנגיש",פרמטרים!$AF$7,IF(AD169="בוצע",פרמטרים!$AF$6,IF(T169=פרמטרים!$T$6,פרמטרים!$AF$7,IF(AB169=פרמטרים!$N$5,פרמטרים!$AF$3,IF(OR(AB169=פרמטרים!$N$4,T169=פרמטרים!$T$5),פרמטרים!$AF$4,פרמטרים!$AF$5))))))</f>
        <v/>
      </c>
      <c r="AI169" s="42"/>
      <c r="AJ169" s="119" t="str">
        <f t="shared" si="44"/>
        <v/>
      </c>
      <c r="AL169" s="123"/>
      <c r="AM169" s="123"/>
      <c r="AN169" s="122" t="str">
        <f t="shared" si="47"/>
        <v/>
      </c>
      <c r="AO169" s="42"/>
      <c r="AP169" s="126" t="str">
        <f t="shared" si="48"/>
        <v/>
      </c>
      <c r="AQ169" s="126"/>
      <c r="AR169" s="124"/>
      <c r="AS169" s="124"/>
      <c r="AT169" s="53"/>
      <c r="AU169" s="128"/>
      <c r="AW169" s="42"/>
    </row>
    <row r="170" spans="1:52" hidden="1">
      <c r="AD170" s="43" t="str">
        <f>IF(E170="","",IF(T170=פרמטרים!$T$6,פרמטרים!$V$8,פרמטרים!$V$3))</f>
        <v/>
      </c>
      <c r="AF170" s="119" t="str">
        <f>IF(E170="","",IF(AD170="הוחלט לא להנגיש",פרמטרים!$AF$7,IF(AD170="בוצע",פרמטרים!$AF$6,IF(OR('רשימת מאגרים'!O170=פרמטרים!$J$3,AND('רשימת מאגרים'!O170=פרמטרים!$J$4,'רשימת מאגרים'!M170&lt;&gt;"")),פרמטרים!$AF$3,IF(OR('רשימת מאגרים'!O170=פרמטרים!$J$4,AND('רשימת מאגרים'!O170=פרמטרים!$J$5,'רשימת מאגרים'!M170&lt;&gt;"")),פרמטרים!$AF$4,פרמטרים!$AF$5)))))</f>
        <v/>
      </c>
      <c r="AG170" s="42"/>
      <c r="AH170" s="119" t="str">
        <f>IF(E170="","",IF(AD170="הוחלט לא להנגיש",פרמטרים!$AF$7,IF(AD170="בוצע",פרמטרים!$AF$6,IF(T170=פרמטרים!$T$6,פרמטרים!$AF$7,IF(AB170=פרמטרים!$N$5,פרמטרים!$AF$3,IF(OR(AB170=פרמטרים!$N$4,T170=פרמטרים!$T$5),פרמטרים!$AF$4,פרמטרים!$AF$5))))))</f>
        <v/>
      </c>
      <c r="AI170" s="42"/>
      <c r="AJ170" s="119" t="str">
        <f t="shared" si="44"/>
        <v/>
      </c>
      <c r="AL170" s="123"/>
      <c r="AM170" s="123"/>
      <c r="AN170" s="122" t="str">
        <f t="shared" si="47"/>
        <v/>
      </c>
      <c r="AO170" s="42"/>
      <c r="AP170" s="126" t="str">
        <f t="shared" si="48"/>
        <v/>
      </c>
      <c r="AQ170" s="126"/>
      <c r="AR170" s="124"/>
      <c r="AS170" s="124"/>
      <c r="AT170" s="53"/>
      <c r="AU170" s="128"/>
      <c r="AW170" s="42"/>
    </row>
    <row r="171" spans="1:52" hidden="1">
      <c r="AD171" s="43" t="str">
        <f>IF(E171="","",IF(T171=פרמטרים!$T$6,פרמטרים!$V$8,פרמטרים!$V$3))</f>
        <v/>
      </c>
      <c r="AF171" s="119" t="str">
        <f>IF(E171="","",IF(AD171="הוחלט לא להנגיש",פרמטרים!$AF$7,IF(AD171="בוצע",פרמטרים!$AF$6,IF(OR('רשימת מאגרים'!O171=פרמטרים!$J$3,AND('רשימת מאגרים'!O171=פרמטרים!$J$4,'רשימת מאגרים'!M171&lt;&gt;"")),פרמטרים!$AF$3,IF(OR('רשימת מאגרים'!O171=פרמטרים!$J$4,AND('רשימת מאגרים'!O171=פרמטרים!$J$5,'רשימת מאגרים'!M171&lt;&gt;"")),פרמטרים!$AF$4,פרמטרים!$AF$5)))))</f>
        <v/>
      </c>
      <c r="AG171" s="42"/>
      <c r="AH171" s="119" t="str">
        <f>IF(E171="","",IF(AD171="הוחלט לא להנגיש",פרמטרים!$AF$7,IF(AD171="בוצע",פרמטרים!$AF$6,IF(T171=פרמטרים!$T$6,פרמטרים!$AF$7,IF(AB171=פרמטרים!$N$5,פרמטרים!$AF$3,IF(OR(AB171=פרמטרים!$N$4,T171=פרמטרים!$T$5),פרמטרים!$AF$4,פרמטרים!$AF$5))))))</f>
        <v/>
      </c>
      <c r="AI171" s="42"/>
      <c r="AJ171" s="119" t="str">
        <f t="shared" si="44"/>
        <v/>
      </c>
      <c r="AL171" s="123"/>
      <c r="AM171" s="123"/>
      <c r="AN171" s="122" t="str">
        <f t="shared" si="47"/>
        <v/>
      </c>
      <c r="AO171" s="42"/>
      <c r="AP171" s="126" t="str">
        <f t="shared" si="48"/>
        <v/>
      </c>
      <c r="AQ171" s="126"/>
      <c r="AR171" s="124"/>
      <c r="AS171" s="124"/>
      <c r="AT171" s="53"/>
      <c r="AU171" s="128"/>
      <c r="AW171" s="42"/>
    </row>
    <row r="172" spans="1:52" hidden="1">
      <c r="AD172" s="43" t="str">
        <f>IF(E172="","",IF(T172=פרמטרים!$T$6,פרמטרים!$V$8,פרמטרים!$V$3))</f>
        <v/>
      </c>
      <c r="AF172" s="119" t="str">
        <f>IF(E172="","",IF(AD172="הוחלט לא להנגיש",פרמטרים!$AF$7,IF(AD172="בוצע",פרמטרים!$AF$6,IF(OR('רשימת מאגרים'!O172=פרמטרים!$J$3,AND('רשימת מאגרים'!O172=פרמטרים!$J$4,'רשימת מאגרים'!M172&lt;&gt;"")),פרמטרים!$AF$3,IF(OR('רשימת מאגרים'!O172=פרמטרים!$J$4,AND('רשימת מאגרים'!O172=פרמטרים!$J$5,'רשימת מאגרים'!M172&lt;&gt;"")),פרמטרים!$AF$4,פרמטרים!$AF$5)))))</f>
        <v/>
      </c>
      <c r="AG172" s="42"/>
      <c r="AH172" s="119" t="str">
        <f>IF(E172="","",IF(AD172="הוחלט לא להנגיש",פרמטרים!$AF$7,IF(AD172="בוצע",פרמטרים!$AF$6,IF(T172=פרמטרים!$T$6,פרמטרים!$AF$7,IF(AB172=פרמטרים!$N$5,פרמטרים!$AF$3,IF(OR(AB172=פרמטרים!$N$4,T172=פרמטרים!$T$5),פרמטרים!$AF$4,פרמטרים!$AF$5))))))</f>
        <v/>
      </c>
      <c r="AI172" s="42"/>
      <c r="AJ172" s="119" t="str">
        <f t="shared" si="44"/>
        <v/>
      </c>
      <c r="AL172" s="123"/>
      <c r="AM172" s="123"/>
      <c r="AN172" s="122" t="str">
        <f t="shared" si="47"/>
        <v/>
      </c>
      <c r="AO172" s="42"/>
      <c r="AP172" s="126" t="str">
        <f t="shared" si="48"/>
        <v/>
      </c>
      <c r="AQ172" s="126"/>
      <c r="AR172" s="124"/>
      <c r="AS172" s="124"/>
      <c r="AT172" s="53"/>
      <c r="AU172" s="128"/>
      <c r="AW172" s="42"/>
    </row>
    <row r="173" spans="1:52" hidden="1">
      <c r="AD173" s="43" t="str">
        <f>IF(E173="","",IF(T173=פרמטרים!$T$6,פרמטרים!$V$8,פרמטרים!$V$3))</f>
        <v/>
      </c>
      <c r="AF173" s="119" t="str">
        <f>IF(E173="","",IF(AD173="הוחלט לא להנגיש",פרמטרים!$AF$7,IF(AD173="בוצע",פרמטרים!$AF$6,IF(OR('רשימת מאגרים'!O173=פרמטרים!$J$3,AND('רשימת מאגרים'!O173=פרמטרים!$J$4,'רשימת מאגרים'!M173&lt;&gt;"")),פרמטרים!$AF$3,IF(OR('רשימת מאגרים'!O173=פרמטרים!$J$4,AND('רשימת מאגרים'!O173=פרמטרים!$J$5,'רשימת מאגרים'!M173&lt;&gt;"")),פרמטרים!$AF$4,פרמטרים!$AF$5)))))</f>
        <v/>
      </c>
      <c r="AG173" s="42"/>
      <c r="AH173" s="119" t="str">
        <f>IF(E173="","",IF(AD173="הוחלט לא להנגיש",פרמטרים!$AF$7,IF(AD173="בוצע",פרמטרים!$AF$6,IF(T173=פרמטרים!$T$6,פרמטרים!$AF$7,IF(AB173=פרמטרים!$N$5,פרמטרים!$AF$3,IF(OR(AB173=פרמטרים!$N$4,T173=פרמטרים!$T$5),פרמטרים!$AF$4,פרמטרים!$AF$5))))))</f>
        <v/>
      </c>
      <c r="AI173" s="42"/>
      <c r="AJ173" s="119" t="str">
        <f t="shared" si="44"/>
        <v/>
      </c>
      <c r="AL173" s="123"/>
      <c r="AM173" s="123"/>
      <c r="AN173" s="122" t="str">
        <f t="shared" si="47"/>
        <v/>
      </c>
      <c r="AO173" s="42"/>
      <c r="AP173" s="126" t="str">
        <f t="shared" si="48"/>
        <v/>
      </c>
      <c r="AQ173" s="126"/>
      <c r="AR173" s="124"/>
      <c r="AS173" s="124"/>
      <c r="AT173" s="53"/>
      <c r="AU173" s="128"/>
      <c r="AW173" s="42"/>
    </row>
    <row r="174" spans="1:52" hidden="1">
      <c r="AD174" s="43" t="str">
        <f>IF(E174="","",IF(T174=פרמטרים!$T$6,פרמטרים!$V$8,פרמטרים!$V$3))</f>
        <v/>
      </c>
      <c r="AF174" s="119" t="str">
        <f>IF(E174="","",IF(AD174="הוחלט לא להנגיש",פרמטרים!$AF$7,IF(AD174="בוצע",פרמטרים!$AF$6,IF(OR('רשימת מאגרים'!O174=פרמטרים!$J$3,AND('רשימת מאגרים'!O174=פרמטרים!$J$4,'רשימת מאגרים'!M174&lt;&gt;"")),פרמטרים!$AF$3,IF(OR('רשימת מאגרים'!O174=פרמטרים!$J$4,AND('רשימת מאגרים'!O174=פרמטרים!$J$5,'רשימת מאגרים'!M174&lt;&gt;"")),פרמטרים!$AF$4,פרמטרים!$AF$5)))))</f>
        <v/>
      </c>
      <c r="AG174" s="42"/>
      <c r="AH174" s="119" t="str">
        <f>IF(E174="","",IF(AD174="הוחלט לא להנגיש",פרמטרים!$AF$7,IF(AD174="בוצע",פרמטרים!$AF$6,IF(T174=פרמטרים!$T$6,פרמטרים!$AF$7,IF(AB174=פרמטרים!$N$5,פרמטרים!$AF$3,IF(OR(AB174=פרמטרים!$N$4,T174=פרמטרים!$T$5),פרמטרים!$AF$4,פרמטרים!$AF$5))))))</f>
        <v/>
      </c>
      <c r="AI174" s="42"/>
      <c r="AJ174" s="119" t="str">
        <f t="shared" si="44"/>
        <v/>
      </c>
      <c r="AL174" s="123"/>
      <c r="AM174" s="123"/>
      <c r="AN174" s="122" t="str">
        <f t="shared" si="47"/>
        <v/>
      </c>
      <c r="AO174" s="42"/>
      <c r="AP174" s="126" t="str">
        <f t="shared" si="48"/>
        <v/>
      </c>
      <c r="AQ174" s="126"/>
      <c r="AR174" s="124"/>
      <c r="AS174" s="124"/>
      <c r="AT174" s="53"/>
      <c r="AU174" s="128"/>
      <c r="AW174" s="42"/>
    </row>
    <row r="175" spans="1:52" hidden="1">
      <c r="AD175" s="43" t="str">
        <f>IF(E175="","",IF(T175=פרמטרים!$T$6,פרמטרים!$V$8,פרמטרים!$V$3))</f>
        <v/>
      </c>
      <c r="AF175" s="119" t="str">
        <f>IF(E175="","",IF(AD175="הוחלט לא להנגיש",פרמטרים!$AF$7,IF(AD175="בוצע",פרמטרים!$AF$6,IF(OR('רשימת מאגרים'!O175=פרמטרים!$J$3,AND('רשימת מאגרים'!O175=פרמטרים!$J$4,'רשימת מאגרים'!M175&lt;&gt;"")),פרמטרים!$AF$3,IF(OR('רשימת מאגרים'!O175=פרמטרים!$J$4,AND('רשימת מאגרים'!O175=פרמטרים!$J$5,'רשימת מאגרים'!M175&lt;&gt;"")),פרמטרים!$AF$4,פרמטרים!$AF$5)))))</f>
        <v/>
      </c>
      <c r="AG175" s="42"/>
      <c r="AH175" s="119" t="str">
        <f>IF(E175="","",IF(AD175="הוחלט לא להנגיש",פרמטרים!$AF$7,IF(AD175="בוצע",פרמטרים!$AF$6,IF(T175=פרמטרים!$T$6,פרמטרים!$AF$7,IF(AB175=פרמטרים!$N$5,פרמטרים!$AF$3,IF(OR(AB175=פרמטרים!$N$4,T175=פרמטרים!$T$5),פרמטרים!$AF$4,פרמטרים!$AF$5))))))</f>
        <v/>
      </c>
      <c r="AI175" s="42"/>
      <c r="AJ175" s="119" t="str">
        <f t="shared" si="44"/>
        <v/>
      </c>
      <c r="AL175" s="123"/>
      <c r="AM175" s="123"/>
      <c r="AN175" s="122" t="str">
        <f t="shared" si="47"/>
        <v/>
      </c>
      <c r="AO175" s="42"/>
      <c r="AP175" s="126" t="str">
        <f t="shared" si="48"/>
        <v/>
      </c>
      <c r="AQ175" s="126"/>
      <c r="AR175" s="124"/>
      <c r="AS175" s="124"/>
      <c r="AT175" s="53"/>
      <c r="AU175" s="128"/>
      <c r="AW175" s="42"/>
    </row>
    <row r="176" spans="1:52" hidden="1">
      <c r="AD176" s="43" t="str">
        <f>IF(E176="","",IF(T176=פרמטרים!$T$6,פרמטרים!$V$8,פרמטרים!$V$3))</f>
        <v/>
      </c>
      <c r="AF176" s="119" t="str">
        <f>IF(E176="","",IF(AD176="הוחלט לא להנגיש",פרמטרים!$AF$7,IF(AD176="בוצע",פרמטרים!$AF$6,IF(OR('רשימת מאגרים'!O176=פרמטרים!$J$3,AND('רשימת מאגרים'!O176=פרמטרים!$J$4,'רשימת מאגרים'!M176&lt;&gt;"")),פרמטרים!$AF$3,IF(OR('רשימת מאגרים'!O176=פרמטרים!$J$4,AND('רשימת מאגרים'!O176=פרמטרים!$J$5,'רשימת מאגרים'!M176&lt;&gt;"")),פרמטרים!$AF$4,פרמטרים!$AF$5)))))</f>
        <v/>
      </c>
      <c r="AG176" s="42"/>
      <c r="AH176" s="119" t="str">
        <f>IF(E176="","",IF(AD176="הוחלט לא להנגיש",פרמטרים!$AF$7,IF(AD176="בוצע",פרמטרים!$AF$6,IF(T176=פרמטרים!$T$6,פרמטרים!$AF$7,IF(AB176=פרמטרים!$N$5,פרמטרים!$AF$3,IF(OR(AB176=פרמטרים!$N$4,T176=פרמטרים!$T$5),פרמטרים!$AF$4,פרמטרים!$AF$5))))))</f>
        <v/>
      </c>
      <c r="AI176" s="42"/>
      <c r="AJ176" s="119" t="str">
        <f t="shared" si="44"/>
        <v/>
      </c>
      <c r="AL176" s="123"/>
      <c r="AM176" s="123"/>
      <c r="AN176" s="122" t="str">
        <f t="shared" si="47"/>
        <v/>
      </c>
      <c r="AO176" s="42"/>
      <c r="AP176" s="126" t="str">
        <f t="shared" si="48"/>
        <v/>
      </c>
      <c r="AQ176" s="126"/>
      <c r="AR176" s="124"/>
      <c r="AS176" s="124"/>
      <c r="AT176" s="53"/>
      <c r="AU176" s="128"/>
      <c r="AW176" s="42"/>
    </row>
    <row r="177" spans="30:49" hidden="1">
      <c r="AD177" s="43" t="str">
        <f>IF(E177="","",IF(T177=פרמטרים!$T$6,פרמטרים!$V$8,פרמטרים!$V$3))</f>
        <v/>
      </c>
      <c r="AF177" s="119" t="str">
        <f>IF(E177="","",IF(AD177="הוחלט לא להנגיש",פרמטרים!$AF$7,IF(AD177="בוצע",פרמטרים!$AF$6,IF(OR('רשימת מאגרים'!O177=פרמטרים!$J$3,AND('רשימת מאגרים'!O177=פרמטרים!$J$4,'רשימת מאגרים'!M177&lt;&gt;"")),פרמטרים!$AF$3,IF(OR('רשימת מאגרים'!O177=פרמטרים!$J$4,AND('רשימת מאגרים'!O177=פרמטרים!$J$5,'רשימת מאגרים'!M177&lt;&gt;"")),פרמטרים!$AF$4,פרמטרים!$AF$5)))))</f>
        <v/>
      </c>
      <c r="AG177" s="42"/>
      <c r="AH177" s="119" t="str">
        <f>IF(E177="","",IF(AD177="הוחלט לא להנגיש",פרמטרים!$AF$7,IF(AD177="בוצע",פרמטרים!$AF$6,IF(T177=פרמטרים!$T$6,פרמטרים!$AF$7,IF(AB177=פרמטרים!$N$5,פרמטרים!$AF$3,IF(OR(AB177=פרמטרים!$N$4,T177=פרמטרים!$T$5),פרמטרים!$AF$4,פרמטרים!$AF$5))))))</f>
        <v/>
      </c>
      <c r="AI177" s="42"/>
      <c r="AJ177" s="119" t="str">
        <f t="shared" si="44"/>
        <v/>
      </c>
      <c r="AL177" s="123"/>
      <c r="AM177" s="123"/>
      <c r="AN177" s="122" t="str">
        <f t="shared" si="47"/>
        <v/>
      </c>
      <c r="AO177" s="42"/>
      <c r="AP177" s="126" t="str">
        <f t="shared" si="48"/>
        <v/>
      </c>
      <c r="AQ177" s="126"/>
      <c r="AR177" s="124"/>
      <c r="AS177" s="124"/>
      <c r="AT177" s="53"/>
      <c r="AU177" s="128"/>
      <c r="AW177" s="42"/>
    </row>
    <row r="178" spans="30:49" hidden="1">
      <c r="AD178" s="43" t="str">
        <f>IF(E178="","",IF(T178=פרמטרים!$T$6,פרמטרים!$V$8,פרמטרים!$V$3))</f>
        <v/>
      </c>
      <c r="AF178" s="119" t="str">
        <f>IF(E178="","",IF(AD178="הוחלט לא להנגיש",פרמטרים!$AF$7,IF(AD178="בוצע",פרמטרים!$AF$6,IF(OR('רשימת מאגרים'!O178=פרמטרים!$J$3,AND('רשימת מאגרים'!O178=פרמטרים!$J$4,'רשימת מאגרים'!M178&lt;&gt;"")),פרמטרים!$AF$3,IF(OR('רשימת מאגרים'!O178=פרמטרים!$J$4,AND('רשימת מאגרים'!O178=פרמטרים!$J$5,'רשימת מאגרים'!M178&lt;&gt;"")),פרמטרים!$AF$4,פרמטרים!$AF$5)))))</f>
        <v/>
      </c>
      <c r="AG178" s="42"/>
      <c r="AH178" s="119" t="str">
        <f>IF(E178="","",IF(AD178="הוחלט לא להנגיש",פרמטרים!$AF$7,IF(AD178="בוצע",פרמטרים!$AF$6,IF(T178=פרמטרים!$T$6,פרמטרים!$AF$7,IF(AB178=פרמטרים!$N$5,פרמטרים!$AF$3,IF(OR(AB178=פרמטרים!$N$4,T178=פרמטרים!$T$5),פרמטרים!$AF$4,פרמטרים!$AF$5))))))</f>
        <v/>
      </c>
      <c r="AI178" s="42"/>
      <c r="AJ178" s="119" t="str">
        <f t="shared" si="44"/>
        <v/>
      </c>
      <c r="AL178" s="123"/>
      <c r="AM178" s="123"/>
      <c r="AN178" s="122" t="str">
        <f t="shared" si="47"/>
        <v/>
      </c>
      <c r="AO178" s="42"/>
      <c r="AP178" s="126" t="str">
        <f t="shared" si="48"/>
        <v/>
      </c>
      <c r="AQ178" s="126"/>
      <c r="AR178" s="124"/>
      <c r="AS178" s="124"/>
      <c r="AT178" s="53"/>
      <c r="AU178" s="128"/>
      <c r="AW178" s="42"/>
    </row>
    <row r="179" spans="30:49" hidden="1">
      <c r="AD179" s="43" t="str">
        <f>IF(E179="","",IF(T179=פרמטרים!$T$6,פרמטרים!$V$8,פרמטרים!$V$3))</f>
        <v/>
      </c>
      <c r="AF179" s="119" t="str">
        <f>IF(E179="","",IF(AD179="הוחלט לא להנגיש",פרמטרים!$AF$7,IF(AD179="בוצע",פרמטרים!$AF$6,IF(OR('רשימת מאגרים'!O179=פרמטרים!$J$3,AND('רשימת מאגרים'!O179=פרמטרים!$J$4,'רשימת מאגרים'!M179&lt;&gt;"")),פרמטרים!$AF$3,IF(OR('רשימת מאגרים'!O179=פרמטרים!$J$4,AND('רשימת מאגרים'!O179=פרמטרים!$J$5,'רשימת מאגרים'!M179&lt;&gt;"")),פרמטרים!$AF$4,פרמטרים!$AF$5)))))</f>
        <v/>
      </c>
      <c r="AG179" s="42"/>
      <c r="AH179" s="119" t="str">
        <f>IF(E179="","",IF(AD179="הוחלט לא להנגיש",פרמטרים!$AF$7,IF(AD179="בוצע",פרמטרים!$AF$6,IF(T179=פרמטרים!$T$6,פרמטרים!$AF$7,IF(AB179=פרמטרים!$N$5,פרמטרים!$AF$3,IF(OR(AB179=פרמטרים!$N$4,T179=פרמטרים!$T$5),פרמטרים!$AF$4,פרמטרים!$AF$5))))))</f>
        <v/>
      </c>
      <c r="AI179" s="42"/>
      <c r="AJ179" s="119" t="str">
        <f t="shared" si="44"/>
        <v/>
      </c>
      <c r="AL179" s="123"/>
      <c r="AM179" s="123"/>
      <c r="AN179" s="122" t="str">
        <f t="shared" si="47"/>
        <v/>
      </c>
      <c r="AO179" s="42"/>
      <c r="AP179" s="126" t="str">
        <f t="shared" si="48"/>
        <v/>
      </c>
      <c r="AQ179" s="126"/>
      <c r="AR179" s="124"/>
      <c r="AS179" s="124"/>
      <c r="AT179" s="53"/>
      <c r="AU179" s="128"/>
      <c r="AW179" s="42"/>
    </row>
    <row r="180" spans="30:49" hidden="1">
      <c r="AD180" s="43" t="str">
        <f>IF(E180="","",IF(T180=פרמטרים!$T$6,פרמטרים!$V$8,פרמטרים!$V$3))</f>
        <v/>
      </c>
      <c r="AF180" s="119" t="str">
        <f>IF(E180="","",IF(AD180="הוחלט לא להנגיש",פרמטרים!$AF$7,IF(AD180="בוצע",פרמטרים!$AF$6,IF(OR('רשימת מאגרים'!O180=פרמטרים!$J$3,AND('רשימת מאגרים'!O180=פרמטרים!$J$4,'רשימת מאגרים'!M180&lt;&gt;"")),פרמטרים!$AF$3,IF(OR('רשימת מאגרים'!O180=פרמטרים!$J$4,AND('רשימת מאגרים'!O180=פרמטרים!$J$5,'רשימת מאגרים'!M180&lt;&gt;"")),פרמטרים!$AF$4,פרמטרים!$AF$5)))))</f>
        <v/>
      </c>
      <c r="AG180" s="42"/>
      <c r="AH180" s="119" t="str">
        <f>IF(E180="","",IF(AD180="הוחלט לא להנגיש",פרמטרים!$AF$7,IF(AD180="בוצע",פרמטרים!$AF$6,IF(T180=פרמטרים!$T$6,פרמטרים!$AF$7,IF(AB180=פרמטרים!$N$5,פרמטרים!$AF$3,IF(OR(AB180=פרמטרים!$N$4,T180=פרמטרים!$T$5),פרמטרים!$AF$4,פרמטרים!$AF$5))))))</f>
        <v/>
      </c>
      <c r="AI180" s="42"/>
      <c r="AJ180" s="119" t="str">
        <f t="shared" si="44"/>
        <v/>
      </c>
      <c r="AL180" s="123"/>
      <c r="AM180" s="123"/>
      <c r="AN180" s="122" t="str">
        <f t="shared" si="47"/>
        <v/>
      </c>
      <c r="AO180" s="42"/>
      <c r="AP180" s="126" t="str">
        <f t="shared" si="48"/>
        <v/>
      </c>
      <c r="AQ180" s="126"/>
      <c r="AR180" s="124"/>
      <c r="AS180" s="124"/>
      <c r="AT180" s="53"/>
      <c r="AU180" s="128"/>
      <c r="AW180" s="42"/>
    </row>
    <row r="181" spans="30:49" hidden="1">
      <c r="AD181" s="43" t="str">
        <f>IF(E181="","",IF(T181=פרמטרים!$T$6,פרמטרים!$V$8,פרמטרים!$V$3))</f>
        <v/>
      </c>
      <c r="AF181" s="119" t="str">
        <f>IF(E181="","",IF(AD181="הוחלט לא להנגיש",פרמטרים!$AF$7,IF(AD181="בוצע",פרמטרים!$AF$6,IF(OR('רשימת מאגרים'!O181=פרמטרים!$J$3,AND('רשימת מאגרים'!O181=פרמטרים!$J$4,'רשימת מאגרים'!M181&lt;&gt;"")),פרמטרים!$AF$3,IF(OR('רשימת מאגרים'!O181=פרמטרים!$J$4,AND('רשימת מאגרים'!O181=פרמטרים!$J$5,'רשימת מאגרים'!M181&lt;&gt;"")),פרמטרים!$AF$4,פרמטרים!$AF$5)))))</f>
        <v/>
      </c>
      <c r="AG181" s="42"/>
      <c r="AH181" s="119" t="str">
        <f>IF(E181="","",IF(AD181="הוחלט לא להנגיש",פרמטרים!$AF$7,IF(AD181="בוצע",פרמטרים!$AF$6,IF(T181=פרמטרים!$T$6,פרמטרים!$AF$7,IF(AB181=פרמטרים!$N$5,פרמטרים!$AF$3,IF(OR(AB181=פרמטרים!$N$4,T181=פרמטרים!$T$5),פרמטרים!$AF$4,פרמטרים!$AF$5))))))</f>
        <v/>
      </c>
      <c r="AI181" s="42"/>
      <c r="AJ181" s="119" t="str">
        <f t="shared" si="44"/>
        <v/>
      </c>
      <c r="AL181" s="123"/>
      <c r="AM181" s="123"/>
      <c r="AN181" s="122" t="str">
        <f t="shared" si="47"/>
        <v/>
      </c>
      <c r="AO181" s="42"/>
      <c r="AP181" s="126" t="str">
        <f t="shared" si="48"/>
        <v/>
      </c>
      <c r="AQ181" s="126"/>
      <c r="AR181" s="124"/>
      <c r="AS181" s="124"/>
      <c r="AT181" s="53"/>
      <c r="AU181" s="128"/>
      <c r="AW181" s="42"/>
    </row>
    <row r="182" spans="30:49" hidden="1">
      <c r="AD182" s="43" t="str">
        <f>IF(E182="","",IF(T182=פרמטרים!$T$6,פרמטרים!$V$8,פרמטרים!$V$3))</f>
        <v/>
      </c>
      <c r="AF182" s="119" t="str">
        <f>IF(E182="","",IF(AD182="הוחלט לא להנגיש",פרמטרים!$AF$7,IF(AD182="בוצע",פרמטרים!$AF$6,IF(OR('רשימת מאגרים'!O182=פרמטרים!$J$3,AND('רשימת מאגרים'!O182=פרמטרים!$J$4,'רשימת מאגרים'!M182&lt;&gt;"")),פרמטרים!$AF$3,IF(OR('רשימת מאגרים'!O182=פרמטרים!$J$4,AND('רשימת מאגרים'!O182=פרמטרים!$J$5,'רשימת מאגרים'!M182&lt;&gt;"")),פרמטרים!$AF$4,פרמטרים!$AF$5)))))</f>
        <v/>
      </c>
      <c r="AG182" s="42"/>
      <c r="AH182" s="119" t="str">
        <f>IF(E182="","",IF(AD182="הוחלט לא להנגיש",פרמטרים!$AF$7,IF(AD182="בוצע",פרמטרים!$AF$6,IF(T182=פרמטרים!$T$6,פרמטרים!$AF$7,IF(AB182=פרמטרים!$N$5,פרמטרים!$AF$3,IF(OR(AB182=פרמטרים!$N$4,T182=פרמטרים!$T$5),פרמטרים!$AF$4,פרמטרים!$AF$5))))))</f>
        <v/>
      </c>
      <c r="AI182" s="42"/>
      <c r="AJ182" s="119" t="str">
        <f t="shared" si="44"/>
        <v/>
      </c>
      <c r="AL182" s="123"/>
      <c r="AM182" s="123"/>
      <c r="AN182" s="122" t="str">
        <f t="shared" si="47"/>
        <v/>
      </c>
      <c r="AO182" s="42"/>
      <c r="AP182" s="126" t="str">
        <f t="shared" si="48"/>
        <v/>
      </c>
      <c r="AQ182" s="126"/>
      <c r="AR182" s="124"/>
      <c r="AS182" s="124"/>
      <c r="AT182" s="53"/>
      <c r="AU182" s="128"/>
      <c r="AW182" s="42"/>
    </row>
    <row r="183" spans="30:49" hidden="1">
      <c r="AD183" s="43" t="str">
        <f>IF(E183="","",IF(T183=פרמטרים!$T$6,פרמטרים!$V$8,פרמטרים!$V$3))</f>
        <v/>
      </c>
      <c r="AF183" s="119" t="str">
        <f>IF(E183="","",IF(AD183="הוחלט לא להנגיש",פרמטרים!$AF$7,IF(AD183="בוצע",פרמטרים!$AF$6,IF(OR('רשימת מאגרים'!O183=פרמטרים!$J$3,AND('רשימת מאגרים'!O183=פרמטרים!$J$4,'רשימת מאגרים'!M183&lt;&gt;"")),פרמטרים!$AF$3,IF(OR('רשימת מאגרים'!O183=פרמטרים!$J$4,AND('רשימת מאגרים'!O183=פרמטרים!$J$5,'רשימת מאגרים'!M183&lt;&gt;"")),פרמטרים!$AF$4,פרמטרים!$AF$5)))))</f>
        <v/>
      </c>
      <c r="AG183" s="42"/>
      <c r="AH183" s="119" t="str">
        <f>IF(E183="","",IF(AD183="הוחלט לא להנגיש",פרמטרים!$AF$7,IF(AD183="בוצע",פרמטרים!$AF$6,IF(T183=פרמטרים!$T$6,פרמטרים!$AF$7,IF(AB183=פרמטרים!$N$5,פרמטרים!$AF$3,IF(OR(AB183=פרמטרים!$N$4,T183=פרמטרים!$T$5),פרמטרים!$AF$4,פרמטרים!$AF$5))))))</f>
        <v/>
      </c>
      <c r="AI183" s="42"/>
      <c r="AJ183" s="119" t="str">
        <f t="shared" si="44"/>
        <v/>
      </c>
      <c r="AL183" s="123"/>
      <c r="AM183" s="123"/>
      <c r="AN183" s="122" t="str">
        <f t="shared" si="47"/>
        <v/>
      </c>
      <c r="AO183" s="42"/>
      <c r="AP183" s="126" t="str">
        <f t="shared" si="48"/>
        <v/>
      </c>
      <c r="AQ183" s="126"/>
      <c r="AR183" s="124"/>
      <c r="AS183" s="124"/>
      <c r="AT183" s="53"/>
      <c r="AU183" s="128"/>
      <c r="AW183" s="42"/>
    </row>
    <row r="184" spans="30:49" hidden="1">
      <c r="AD184" s="43" t="str">
        <f>IF(E184="","",IF(T184=פרמטרים!$T$6,פרמטרים!$V$8,פרמטרים!$V$3))</f>
        <v/>
      </c>
      <c r="AF184" s="119" t="str">
        <f>IF(E184="","",IF(AD184="הוחלט לא להנגיש",פרמטרים!$AF$7,IF(AD184="בוצע",פרמטרים!$AF$6,IF(OR('רשימת מאגרים'!O184=פרמטרים!$J$3,AND('רשימת מאגרים'!O184=פרמטרים!$J$4,'רשימת מאגרים'!M184&lt;&gt;"")),פרמטרים!$AF$3,IF(OR('רשימת מאגרים'!O184=פרמטרים!$J$4,AND('רשימת מאגרים'!O184=פרמטרים!$J$5,'רשימת מאגרים'!M184&lt;&gt;"")),פרמטרים!$AF$4,פרמטרים!$AF$5)))))</f>
        <v/>
      </c>
      <c r="AG184" s="42"/>
      <c r="AH184" s="119" t="str">
        <f>IF(E184="","",IF(AD184="הוחלט לא להנגיש",פרמטרים!$AF$7,IF(AD184="בוצע",פרמטרים!$AF$6,IF(T184=פרמטרים!$T$6,פרמטרים!$AF$7,IF(AB184=פרמטרים!$N$5,פרמטרים!$AF$3,IF(OR(AB184=פרמטרים!$N$4,T184=פרמטרים!$T$5),פרמטרים!$AF$4,פרמטרים!$AF$5))))))</f>
        <v/>
      </c>
      <c r="AI184" s="42"/>
      <c r="AJ184" s="119" t="str">
        <f t="shared" si="44"/>
        <v/>
      </c>
      <c r="AL184" s="123"/>
      <c r="AM184" s="123"/>
      <c r="AN184" s="122" t="str">
        <f t="shared" si="47"/>
        <v/>
      </c>
      <c r="AO184" s="42"/>
      <c r="AP184" s="126" t="str">
        <f t="shared" si="48"/>
        <v/>
      </c>
      <c r="AQ184" s="126"/>
      <c r="AR184" s="124"/>
      <c r="AS184" s="124"/>
      <c r="AT184" s="53"/>
      <c r="AU184" s="128"/>
      <c r="AW184" s="42"/>
    </row>
    <row r="185" spans="30:49" hidden="1">
      <c r="AD185" s="43" t="str">
        <f>IF(E185="","",IF(T185=פרמטרים!$T$6,פרמטרים!$V$8,פרמטרים!$V$3))</f>
        <v/>
      </c>
      <c r="AF185" s="119" t="str">
        <f>IF(E185="","",IF(AD185="הוחלט לא להנגיש",פרמטרים!$AF$7,IF(AD185="בוצע",פרמטרים!$AF$6,IF(OR('רשימת מאגרים'!O185=פרמטרים!$J$3,AND('רשימת מאגרים'!O185=פרמטרים!$J$4,'רשימת מאגרים'!M185&lt;&gt;"")),פרמטרים!$AF$3,IF(OR('רשימת מאגרים'!O185=פרמטרים!$J$4,AND('רשימת מאגרים'!O185=פרמטרים!$J$5,'רשימת מאגרים'!M185&lt;&gt;"")),פרמטרים!$AF$4,פרמטרים!$AF$5)))))</f>
        <v/>
      </c>
      <c r="AG185" s="42"/>
      <c r="AH185" s="119" t="str">
        <f>IF(E185="","",IF(AD185="הוחלט לא להנגיש",פרמטרים!$AF$7,IF(AD185="בוצע",פרמטרים!$AF$6,IF(T185=פרמטרים!$T$6,פרמטרים!$AF$7,IF(AB185=פרמטרים!$N$5,פרמטרים!$AF$3,IF(OR(AB185=פרמטרים!$N$4,T185=פרמטרים!$T$5),פרמטרים!$AF$4,פרמטרים!$AF$5))))))</f>
        <v/>
      </c>
      <c r="AI185" s="42"/>
      <c r="AJ185" s="119" t="str">
        <f t="shared" si="44"/>
        <v/>
      </c>
      <c r="AL185" s="123"/>
      <c r="AM185" s="123"/>
      <c r="AN185" s="122" t="str">
        <f t="shared" si="47"/>
        <v/>
      </c>
      <c r="AO185" s="42"/>
      <c r="AP185" s="126" t="str">
        <f t="shared" si="48"/>
        <v/>
      </c>
      <c r="AQ185" s="126"/>
      <c r="AR185" s="124"/>
      <c r="AS185" s="124"/>
      <c r="AT185" s="53"/>
      <c r="AU185" s="128"/>
      <c r="AW185" s="42"/>
    </row>
    <row r="186" spans="30:49" hidden="1">
      <c r="AD186" s="43" t="str">
        <f>IF(E186="","",IF(T186=פרמטרים!$T$6,פרמטרים!$V$8,פרמטרים!$V$3))</f>
        <v/>
      </c>
      <c r="AF186" s="119" t="str">
        <f>IF(E186="","",IF(AD186="הוחלט לא להנגיש",פרמטרים!$AF$7,IF(AD186="בוצע",פרמטרים!$AF$6,IF(OR('רשימת מאגרים'!O186=פרמטרים!$J$3,AND('רשימת מאגרים'!O186=פרמטרים!$J$4,'רשימת מאגרים'!M186&lt;&gt;"")),פרמטרים!$AF$3,IF(OR('רשימת מאגרים'!O186=פרמטרים!$J$4,AND('רשימת מאגרים'!O186=פרמטרים!$J$5,'רשימת מאגרים'!M186&lt;&gt;"")),פרמטרים!$AF$4,פרמטרים!$AF$5)))))</f>
        <v/>
      </c>
      <c r="AG186" s="42"/>
      <c r="AH186" s="119" t="str">
        <f>IF(E186="","",IF(AD186="הוחלט לא להנגיש",פרמטרים!$AF$7,IF(AD186="בוצע",פרמטרים!$AF$6,IF(T186=פרמטרים!$T$6,פרמטרים!$AF$7,IF(AB186=פרמטרים!$N$5,פרמטרים!$AF$3,IF(OR(AB186=פרמטרים!$N$4,T186=פרמטרים!$T$5),פרמטרים!$AF$4,פרמטרים!$AF$5))))))</f>
        <v/>
      </c>
      <c r="AI186" s="42"/>
      <c r="AJ186" s="119" t="str">
        <f t="shared" si="44"/>
        <v/>
      </c>
      <c r="AL186" s="123"/>
      <c r="AM186" s="123"/>
      <c r="AN186" s="122" t="str">
        <f t="shared" si="47"/>
        <v/>
      </c>
      <c r="AO186" s="42"/>
      <c r="AP186" s="126" t="str">
        <f t="shared" si="48"/>
        <v/>
      </c>
      <c r="AQ186" s="126"/>
      <c r="AR186" s="124"/>
      <c r="AS186" s="124"/>
      <c r="AT186" s="53"/>
      <c r="AU186" s="128"/>
      <c r="AW186" s="42"/>
    </row>
    <row r="187" spans="30:49" hidden="1">
      <c r="AD187" s="43" t="str">
        <f>IF(E187="","",IF(T187=פרמטרים!$T$6,פרמטרים!$V$8,פרמטרים!$V$3))</f>
        <v/>
      </c>
      <c r="AF187" s="119" t="str">
        <f>IF(E187="","",IF(AD187="הוחלט לא להנגיש",פרמטרים!$AF$7,IF(AD187="בוצע",פרמטרים!$AF$6,IF(OR('רשימת מאגרים'!O187=פרמטרים!$J$3,AND('רשימת מאגרים'!O187=פרמטרים!$J$4,'רשימת מאגרים'!M187&lt;&gt;"")),פרמטרים!$AF$3,IF(OR('רשימת מאגרים'!O187=פרמטרים!$J$4,AND('רשימת מאגרים'!O187=פרמטרים!$J$5,'רשימת מאגרים'!M187&lt;&gt;"")),פרמטרים!$AF$4,פרמטרים!$AF$5)))))</f>
        <v/>
      </c>
      <c r="AG187" s="42"/>
      <c r="AH187" s="119" t="str">
        <f>IF(E187="","",IF(AD187="הוחלט לא להנגיש",פרמטרים!$AF$7,IF(AD187="בוצע",פרמטרים!$AF$6,IF(T187=פרמטרים!$T$6,פרמטרים!$AF$7,IF(AB187=פרמטרים!$N$5,פרמטרים!$AF$3,IF(OR(AB187=פרמטרים!$N$4,T187=פרמטרים!$T$5),פרמטרים!$AF$4,פרמטרים!$AF$5))))))</f>
        <v/>
      </c>
      <c r="AI187" s="42"/>
      <c r="AJ187" s="119" t="str">
        <f t="shared" si="44"/>
        <v/>
      </c>
      <c r="AL187" s="123"/>
      <c r="AM187" s="123"/>
      <c r="AN187" s="122" t="str">
        <f t="shared" si="47"/>
        <v/>
      </c>
      <c r="AO187" s="42"/>
      <c r="AP187" s="126" t="str">
        <f t="shared" si="48"/>
        <v/>
      </c>
      <c r="AQ187" s="126"/>
      <c r="AR187" s="124"/>
      <c r="AS187" s="124"/>
      <c r="AT187" s="53"/>
      <c r="AU187" s="128"/>
      <c r="AW187" s="42"/>
    </row>
    <row r="188" spans="30:49" hidden="1">
      <c r="AD188" s="43" t="str">
        <f>IF(E188="","",IF(T188=פרמטרים!$T$6,פרמטרים!$V$8,פרמטרים!$V$3))</f>
        <v/>
      </c>
      <c r="AF188" s="119" t="str">
        <f>IF(E188="","",IF(AD188="הוחלט לא להנגיש",פרמטרים!$AF$7,IF(AD188="בוצע",פרמטרים!$AF$6,IF(OR('רשימת מאגרים'!O188=פרמטרים!$J$3,AND('רשימת מאגרים'!O188=פרמטרים!$J$4,'רשימת מאגרים'!M188&lt;&gt;"")),פרמטרים!$AF$3,IF(OR('רשימת מאגרים'!O188=פרמטרים!$J$4,AND('רשימת מאגרים'!O188=פרמטרים!$J$5,'רשימת מאגרים'!M188&lt;&gt;"")),פרמטרים!$AF$4,פרמטרים!$AF$5)))))</f>
        <v/>
      </c>
      <c r="AG188" s="42"/>
      <c r="AH188" s="119" t="str">
        <f>IF(E188="","",IF(AD188="הוחלט לא להנגיש",פרמטרים!$AF$7,IF(AD188="בוצע",פרמטרים!$AF$6,IF(T188=פרמטרים!$T$6,פרמטרים!$AF$7,IF(AB188=פרמטרים!$N$5,פרמטרים!$AF$3,IF(OR(AB188=פרמטרים!$N$4,T188=פרמטרים!$T$5),פרמטרים!$AF$4,פרמטרים!$AF$5))))))</f>
        <v/>
      </c>
      <c r="AI188" s="42"/>
      <c r="AJ188" s="119" t="str">
        <f t="shared" si="44"/>
        <v/>
      </c>
      <c r="AL188" s="123"/>
      <c r="AM188" s="123"/>
      <c r="AN188" s="122" t="str">
        <f t="shared" si="47"/>
        <v/>
      </c>
      <c r="AO188" s="42"/>
      <c r="AP188" s="126" t="str">
        <f t="shared" si="48"/>
        <v/>
      </c>
      <c r="AQ188" s="126"/>
      <c r="AR188" s="124"/>
      <c r="AS188" s="124"/>
      <c r="AT188" s="53"/>
      <c r="AU188" s="128"/>
      <c r="AW188" s="42"/>
    </row>
    <row r="189" spans="30:49" hidden="1">
      <c r="AD189" s="43" t="str">
        <f>IF(E189="","",IF(T189=פרמטרים!$T$6,פרמטרים!$V$8,פרמטרים!$V$3))</f>
        <v/>
      </c>
      <c r="AF189" s="119" t="str">
        <f>IF(E189="","",IF(AD189="הוחלט לא להנגיש",פרמטרים!$AF$7,IF(AD189="בוצע",פרמטרים!$AF$6,IF(OR('רשימת מאגרים'!O189=פרמטרים!$J$3,AND('רשימת מאגרים'!O189=פרמטרים!$J$4,'רשימת מאגרים'!M189&lt;&gt;"")),פרמטרים!$AF$3,IF(OR('רשימת מאגרים'!O189=פרמטרים!$J$4,AND('רשימת מאגרים'!O189=פרמטרים!$J$5,'רשימת מאגרים'!M189&lt;&gt;"")),פרמטרים!$AF$4,פרמטרים!$AF$5)))))</f>
        <v/>
      </c>
      <c r="AG189" s="42"/>
      <c r="AH189" s="119" t="str">
        <f>IF(E189="","",IF(AD189="הוחלט לא להנגיש",פרמטרים!$AF$7,IF(AD189="בוצע",פרמטרים!$AF$6,IF(T189=פרמטרים!$T$6,פרמטרים!$AF$7,IF(AB189=פרמטרים!$N$5,פרמטרים!$AF$3,IF(OR(AB189=פרמטרים!$N$4,T189=פרמטרים!$T$5),פרמטרים!$AF$4,פרמטרים!$AF$5))))))</f>
        <v/>
      </c>
      <c r="AI189" s="42"/>
      <c r="AJ189" s="119" t="str">
        <f t="shared" si="44"/>
        <v/>
      </c>
      <c r="AL189" s="123"/>
      <c r="AM189" s="123"/>
      <c r="AN189" s="122" t="str">
        <f t="shared" si="47"/>
        <v/>
      </c>
      <c r="AO189" s="42"/>
      <c r="AP189" s="126" t="str">
        <f t="shared" si="48"/>
        <v/>
      </c>
      <c r="AQ189" s="126"/>
      <c r="AR189" s="124"/>
      <c r="AS189" s="124"/>
      <c r="AT189" s="53"/>
      <c r="AU189" s="128"/>
      <c r="AW189" s="42"/>
    </row>
    <row r="190" spans="30:49" hidden="1">
      <c r="AD190" s="43" t="str">
        <f>IF(E190="","",IF(T190=פרמטרים!$T$6,פרמטרים!$V$8,פרמטרים!$V$3))</f>
        <v/>
      </c>
      <c r="AF190" s="119" t="str">
        <f>IF(E190="","",IF(AD190="הוחלט לא להנגיש",פרמטרים!$AF$7,IF(AD190="בוצע",פרמטרים!$AF$6,IF(OR('רשימת מאגרים'!O190=פרמטרים!$J$3,AND('רשימת מאגרים'!O190=פרמטרים!$J$4,'רשימת מאגרים'!M190&lt;&gt;"")),פרמטרים!$AF$3,IF(OR('רשימת מאגרים'!O190=פרמטרים!$J$4,AND('רשימת מאגרים'!O190=פרמטרים!$J$5,'רשימת מאגרים'!M190&lt;&gt;"")),פרמטרים!$AF$4,פרמטרים!$AF$5)))))</f>
        <v/>
      </c>
      <c r="AG190" s="42"/>
      <c r="AH190" s="119" t="str">
        <f>IF(E190="","",IF(AD190="הוחלט לא להנגיש",פרמטרים!$AF$7,IF(AD190="בוצע",פרמטרים!$AF$6,IF(T190=פרמטרים!$T$6,פרמטרים!$AF$7,IF(AB190=פרמטרים!$N$5,פרמטרים!$AF$3,IF(OR(AB190=פרמטרים!$N$4,T190=פרמטרים!$T$5),פרמטרים!$AF$4,פרמטרים!$AF$5))))))</f>
        <v/>
      </c>
      <c r="AI190" s="42"/>
      <c r="AJ190" s="119" t="str">
        <f t="shared" si="44"/>
        <v/>
      </c>
      <c r="AL190" s="123"/>
      <c r="AM190" s="123"/>
      <c r="AN190" s="122" t="str">
        <f t="shared" si="47"/>
        <v/>
      </c>
      <c r="AO190" s="42"/>
      <c r="AP190" s="126" t="str">
        <f t="shared" si="48"/>
        <v/>
      </c>
      <c r="AQ190" s="126"/>
      <c r="AR190" s="124"/>
      <c r="AS190" s="124"/>
      <c r="AT190" s="53"/>
      <c r="AU190" s="128"/>
      <c r="AW190" s="42"/>
    </row>
    <row r="191" spans="30:49" hidden="1">
      <c r="AD191" s="43" t="str">
        <f>IF(E191="","",IF(T191=פרמטרים!$T$6,פרמטרים!$V$8,פרמטרים!$V$3))</f>
        <v/>
      </c>
      <c r="AF191" s="119" t="str">
        <f>IF(E191="","",IF(AD191="הוחלט לא להנגיש",פרמטרים!$AF$7,IF(AD191="בוצע",פרמטרים!$AF$6,IF(OR('רשימת מאגרים'!O191=פרמטרים!$J$3,AND('רשימת מאגרים'!O191=פרמטרים!$J$4,'רשימת מאגרים'!M191&lt;&gt;"")),פרמטרים!$AF$3,IF(OR('רשימת מאגרים'!O191=פרמטרים!$J$4,AND('רשימת מאגרים'!O191=פרמטרים!$J$5,'רשימת מאגרים'!M191&lt;&gt;"")),פרמטרים!$AF$4,פרמטרים!$AF$5)))))</f>
        <v/>
      </c>
      <c r="AG191" s="42"/>
      <c r="AH191" s="119" t="str">
        <f>IF(E191="","",IF(AD191="הוחלט לא להנגיש",פרמטרים!$AF$7,IF(AD191="בוצע",פרמטרים!$AF$6,IF(T191=פרמטרים!$T$6,פרמטרים!$AF$7,IF(AB191=פרמטרים!$N$5,פרמטרים!$AF$3,IF(OR(AB191=פרמטרים!$N$4,T191=פרמטרים!$T$5),פרמטרים!$AF$4,פרמטרים!$AF$5))))))</f>
        <v/>
      </c>
      <c r="AI191" s="42"/>
      <c r="AJ191" s="119" t="str">
        <f t="shared" si="44"/>
        <v/>
      </c>
      <c r="AL191" s="123"/>
      <c r="AM191" s="123"/>
      <c r="AN191" s="122" t="str">
        <f t="shared" si="47"/>
        <v/>
      </c>
      <c r="AO191" s="42"/>
      <c r="AP191" s="126" t="str">
        <f t="shared" si="48"/>
        <v/>
      </c>
      <c r="AQ191" s="126"/>
      <c r="AR191" s="124"/>
      <c r="AS191" s="124"/>
      <c r="AT191" s="53"/>
      <c r="AU191" s="128"/>
      <c r="AW191" s="42"/>
    </row>
    <row r="192" spans="30:49" hidden="1">
      <c r="AD192" s="43" t="str">
        <f>IF(E192="","",IF(T192=פרמטרים!$T$6,פרמטרים!$V$8,פרמטרים!$V$3))</f>
        <v/>
      </c>
      <c r="AF192" s="119" t="str">
        <f>IF(E192="","",IF(AD192="הוחלט לא להנגיש",פרמטרים!$AF$7,IF(AD192="בוצע",פרמטרים!$AF$6,IF(OR('רשימת מאגרים'!O192=פרמטרים!$J$3,AND('רשימת מאגרים'!O192=פרמטרים!$J$4,'רשימת מאגרים'!M192&lt;&gt;"")),פרמטרים!$AF$3,IF(OR('רשימת מאגרים'!O192=פרמטרים!$J$4,AND('רשימת מאגרים'!O192=פרמטרים!$J$5,'רשימת מאגרים'!M192&lt;&gt;"")),פרמטרים!$AF$4,פרמטרים!$AF$5)))))</f>
        <v/>
      </c>
      <c r="AG192" s="42"/>
      <c r="AH192" s="119" t="str">
        <f>IF(E192="","",IF(AD192="הוחלט לא להנגיש",פרמטרים!$AF$7,IF(AD192="בוצע",פרמטרים!$AF$6,IF(T192=פרמטרים!$T$6,פרמטרים!$AF$7,IF(AB192=פרמטרים!$N$5,פרמטרים!$AF$3,IF(OR(AB192=פרמטרים!$N$4,T192=פרמטרים!$T$5),פרמטרים!$AF$4,פרמטרים!$AF$5))))))</f>
        <v/>
      </c>
      <c r="AI192" s="42"/>
      <c r="AJ192" s="119" t="str">
        <f t="shared" si="44"/>
        <v/>
      </c>
      <c r="AL192" s="123"/>
      <c r="AM192" s="123"/>
      <c r="AN192" s="122" t="str">
        <f t="shared" si="47"/>
        <v/>
      </c>
      <c r="AO192" s="42"/>
      <c r="AP192" s="126" t="str">
        <f t="shared" si="48"/>
        <v/>
      </c>
      <c r="AQ192" s="126"/>
      <c r="AR192" s="124"/>
      <c r="AS192" s="124"/>
      <c r="AT192" s="53"/>
      <c r="AU192" s="128"/>
      <c r="AW192" s="42"/>
    </row>
    <row r="193" spans="30:49" hidden="1">
      <c r="AD193" s="43" t="str">
        <f>IF(E193="","",IF(T193=פרמטרים!$T$6,פרמטרים!$V$8,פרמטרים!$V$3))</f>
        <v/>
      </c>
      <c r="AF193" s="119" t="str">
        <f>IF(E193="","",IF(AD193="הוחלט לא להנגיש",פרמטרים!$AF$7,IF(AD193="בוצע",פרמטרים!$AF$6,IF(OR('רשימת מאגרים'!O193=פרמטרים!$J$3,AND('רשימת מאגרים'!O193=פרמטרים!$J$4,'רשימת מאגרים'!M193&lt;&gt;"")),פרמטרים!$AF$3,IF(OR('רשימת מאגרים'!O193=פרמטרים!$J$4,AND('רשימת מאגרים'!O193=פרמטרים!$J$5,'רשימת מאגרים'!M193&lt;&gt;"")),פרמטרים!$AF$4,פרמטרים!$AF$5)))))</f>
        <v/>
      </c>
      <c r="AG193" s="42"/>
      <c r="AH193" s="119" t="str">
        <f>IF(E193="","",IF(AD193="הוחלט לא להנגיש",פרמטרים!$AF$7,IF(AD193="בוצע",פרמטרים!$AF$6,IF(T193=פרמטרים!$T$6,פרמטרים!$AF$7,IF(AB193=פרמטרים!$N$5,פרמטרים!$AF$3,IF(OR(AB193=פרמטרים!$N$4,T193=פרמטרים!$T$5),פרמטרים!$AF$4,פרמטרים!$AF$5))))))</f>
        <v/>
      </c>
      <c r="AI193" s="42"/>
      <c r="AJ193" s="119" t="str">
        <f t="shared" si="44"/>
        <v/>
      </c>
      <c r="AL193" s="123"/>
      <c r="AM193" s="123"/>
      <c r="AN193" s="122" t="str">
        <f t="shared" si="47"/>
        <v/>
      </c>
      <c r="AO193" s="42"/>
      <c r="AP193" s="126" t="str">
        <f t="shared" si="48"/>
        <v/>
      </c>
      <c r="AQ193" s="126"/>
      <c r="AR193" s="124"/>
      <c r="AS193" s="124"/>
      <c r="AT193" s="53"/>
      <c r="AU193" s="128"/>
      <c r="AW193" s="42"/>
    </row>
    <row r="194" spans="30:49" hidden="1">
      <c r="AD194" s="43" t="str">
        <f>IF(E194="","",IF(T194=פרמטרים!$T$6,פרמטרים!$V$8,פרמטרים!$V$3))</f>
        <v/>
      </c>
      <c r="AF194" s="119" t="str">
        <f>IF(E194="","",IF(AD194="הוחלט לא להנגיש",פרמטרים!$AF$7,IF(AD194="בוצע",פרמטרים!$AF$6,IF(OR('רשימת מאגרים'!O194=פרמטרים!$J$3,AND('רשימת מאגרים'!O194=פרמטרים!$J$4,'רשימת מאגרים'!M194&lt;&gt;"")),פרמטרים!$AF$3,IF(OR('רשימת מאגרים'!O194=פרמטרים!$J$4,AND('רשימת מאגרים'!O194=פרמטרים!$J$5,'רשימת מאגרים'!M194&lt;&gt;"")),פרמטרים!$AF$4,פרמטרים!$AF$5)))))</f>
        <v/>
      </c>
      <c r="AG194" s="42"/>
      <c r="AH194" s="119" t="str">
        <f>IF(E194="","",IF(AD194="הוחלט לא להנגיש",פרמטרים!$AF$7,IF(AD194="בוצע",פרמטרים!$AF$6,IF(T194=פרמטרים!$T$6,פרמטרים!$AF$7,IF(AB194=פרמטרים!$N$5,פרמטרים!$AF$3,IF(OR(AB194=פרמטרים!$N$4,T194=פרמטרים!$T$5),פרמטרים!$AF$4,פרמטרים!$AF$5))))))</f>
        <v/>
      </c>
      <c r="AI194" s="42"/>
      <c r="AJ194" s="119" t="str">
        <f t="shared" si="44"/>
        <v/>
      </c>
      <c r="AL194" s="123"/>
      <c r="AM194" s="123"/>
      <c r="AN194" s="122" t="str">
        <f t="shared" si="47"/>
        <v/>
      </c>
      <c r="AO194" s="42"/>
      <c r="AP194" s="126" t="str">
        <f t="shared" si="48"/>
        <v/>
      </c>
      <c r="AQ194" s="126"/>
      <c r="AR194" s="124"/>
      <c r="AS194" s="124"/>
      <c r="AT194" s="53"/>
      <c r="AU194" s="128"/>
      <c r="AW194" s="42"/>
    </row>
    <row r="195" spans="30:49" hidden="1">
      <c r="AD195" s="43" t="str">
        <f>IF(E195="","",IF(T195=פרמטרים!$T$6,פרמטרים!$V$8,פרמטרים!$V$3))</f>
        <v/>
      </c>
      <c r="AF195" s="119" t="str">
        <f>IF(E195="","",IF(AD195="הוחלט לא להנגיש",פרמטרים!$AF$7,IF(AD195="בוצע",פרמטרים!$AF$6,IF(OR('רשימת מאגרים'!O195=פרמטרים!$J$3,AND('רשימת מאגרים'!O195=פרמטרים!$J$4,'רשימת מאגרים'!M195&lt;&gt;"")),פרמטרים!$AF$3,IF(OR('רשימת מאגרים'!O195=פרמטרים!$J$4,AND('רשימת מאגרים'!O195=פרמטרים!$J$5,'רשימת מאגרים'!M195&lt;&gt;"")),פרמטרים!$AF$4,פרמטרים!$AF$5)))))</f>
        <v/>
      </c>
      <c r="AG195" s="42"/>
      <c r="AH195" s="119" t="str">
        <f>IF(E195="","",IF(AD195="הוחלט לא להנגיש",פרמטרים!$AF$7,IF(AD195="בוצע",פרמטרים!$AF$6,IF(T195=פרמטרים!$T$6,פרמטרים!$AF$7,IF(AB195=פרמטרים!$N$5,פרמטרים!$AF$3,IF(OR(AB195=פרמטרים!$N$4,T195=פרמטרים!$T$5),פרמטרים!$AF$4,פרמטרים!$AF$5))))))</f>
        <v/>
      </c>
      <c r="AI195" s="42"/>
      <c r="AJ195" s="119" t="str">
        <f t="shared" si="44"/>
        <v/>
      </c>
      <c r="AL195" s="123"/>
      <c r="AM195" s="123"/>
      <c r="AN195" s="122" t="str">
        <f t="shared" si="47"/>
        <v/>
      </c>
      <c r="AO195" s="42"/>
      <c r="AP195" s="126" t="str">
        <f t="shared" si="48"/>
        <v/>
      </c>
      <c r="AQ195" s="126"/>
      <c r="AR195" s="124"/>
      <c r="AS195" s="124"/>
      <c r="AT195" s="53"/>
      <c r="AU195" s="128"/>
      <c r="AW195" s="42"/>
    </row>
    <row r="196" spans="30:49" hidden="1">
      <c r="AD196" s="43" t="str">
        <f>IF(E196="","",IF(T196=פרמטרים!$T$6,פרמטרים!$V$8,פרמטרים!$V$3))</f>
        <v/>
      </c>
      <c r="AF196" s="119" t="str">
        <f>IF(E196="","",IF(AD196="הוחלט לא להנגיש",פרמטרים!$AF$7,IF(AD196="בוצע",פרמטרים!$AF$6,IF(OR('רשימת מאגרים'!O196=פרמטרים!$J$3,AND('רשימת מאגרים'!O196=פרמטרים!$J$4,'רשימת מאגרים'!M196&lt;&gt;"")),פרמטרים!$AF$3,IF(OR('רשימת מאגרים'!O196=פרמטרים!$J$4,AND('רשימת מאגרים'!O196=פרמטרים!$J$5,'רשימת מאגרים'!M196&lt;&gt;"")),פרמטרים!$AF$4,פרמטרים!$AF$5)))))</f>
        <v/>
      </c>
      <c r="AG196" s="42"/>
      <c r="AH196" s="119" t="str">
        <f>IF(E196="","",IF(AD196="הוחלט לא להנגיש",פרמטרים!$AF$7,IF(AD196="בוצע",פרמטרים!$AF$6,IF(T196=פרמטרים!$T$6,פרמטרים!$AF$7,IF(AB196=פרמטרים!$N$5,פרמטרים!$AF$3,IF(OR(AB196=פרמטרים!$N$4,T196=פרמטרים!$T$5),פרמטרים!$AF$4,פרמטרים!$AF$5))))))</f>
        <v/>
      </c>
      <c r="AI196" s="42"/>
      <c r="AJ196" s="119" t="str">
        <f t="shared" si="44"/>
        <v/>
      </c>
      <c r="AL196" s="123"/>
      <c r="AM196" s="123"/>
      <c r="AN196" s="122" t="str">
        <f t="shared" si="47"/>
        <v/>
      </c>
      <c r="AO196" s="42"/>
      <c r="AP196" s="126" t="str">
        <f t="shared" si="48"/>
        <v/>
      </c>
      <c r="AQ196" s="126"/>
      <c r="AR196" s="124"/>
      <c r="AS196" s="124"/>
      <c r="AT196" s="53"/>
      <c r="AU196" s="128"/>
      <c r="AW196" s="42"/>
    </row>
    <row r="197" spans="30:49" hidden="1">
      <c r="AD197" s="43" t="str">
        <f>IF(E197="","",IF(T197=פרמטרים!$T$6,פרמטרים!$V$8,פרמטרים!$V$3))</f>
        <v/>
      </c>
      <c r="AF197" s="119" t="str">
        <f>IF(E197="","",IF(AD197="הוחלט לא להנגיש",פרמטרים!$AF$7,IF(AD197="בוצע",פרמטרים!$AF$6,IF(OR('רשימת מאגרים'!O197=פרמטרים!$J$3,AND('רשימת מאגרים'!O197=פרמטרים!$J$4,'רשימת מאגרים'!M197&lt;&gt;"")),פרמטרים!$AF$3,IF(OR('רשימת מאגרים'!O197=פרמטרים!$J$4,AND('רשימת מאגרים'!O197=פרמטרים!$J$5,'רשימת מאגרים'!M197&lt;&gt;"")),פרמטרים!$AF$4,פרמטרים!$AF$5)))))</f>
        <v/>
      </c>
      <c r="AG197" s="42"/>
      <c r="AH197" s="119" t="str">
        <f>IF(E197="","",IF(AD197="הוחלט לא להנגיש",פרמטרים!$AF$7,IF(AD197="בוצע",פרמטרים!$AF$6,IF(T197=פרמטרים!$T$6,פרמטרים!$AF$7,IF(AB197=פרמטרים!$N$5,פרמטרים!$AF$3,IF(OR(AB197=פרמטרים!$N$4,T197=פרמטרים!$T$5),פרמטרים!$AF$4,פרמטרים!$AF$5))))))</f>
        <v/>
      </c>
      <c r="AI197" s="42"/>
      <c r="AJ197" s="119" t="str">
        <f t="shared" si="44"/>
        <v/>
      </c>
      <c r="AL197" s="123"/>
      <c r="AM197" s="123"/>
      <c r="AN197" s="122" t="str">
        <f t="shared" si="47"/>
        <v/>
      </c>
      <c r="AO197" s="42"/>
      <c r="AP197" s="126" t="str">
        <f t="shared" si="48"/>
        <v/>
      </c>
      <c r="AQ197" s="126"/>
      <c r="AR197" s="124"/>
      <c r="AS197" s="124"/>
      <c r="AT197" s="53"/>
      <c r="AU197" s="128"/>
      <c r="AW197" s="42"/>
    </row>
    <row r="198" spans="30:49" hidden="1">
      <c r="AD198" s="43" t="str">
        <f>IF(E198="","",IF(T198=פרמטרים!$T$6,פרמטרים!$V$8,פרמטרים!$V$3))</f>
        <v/>
      </c>
      <c r="AF198" s="119" t="str">
        <f>IF(E198="","",IF(AD198="הוחלט לא להנגיש",פרמטרים!$AF$7,IF(AD198="בוצע",פרמטרים!$AF$6,IF(OR('רשימת מאגרים'!O198=פרמטרים!$J$3,AND('רשימת מאגרים'!O198=פרמטרים!$J$4,'רשימת מאגרים'!M198&lt;&gt;"")),פרמטרים!$AF$3,IF(OR('רשימת מאגרים'!O198=פרמטרים!$J$4,AND('רשימת מאגרים'!O198=פרמטרים!$J$5,'רשימת מאגרים'!M198&lt;&gt;"")),פרמטרים!$AF$4,פרמטרים!$AF$5)))))</f>
        <v/>
      </c>
      <c r="AG198" s="42"/>
      <c r="AH198" s="119" t="str">
        <f>IF(E198="","",IF(AD198="הוחלט לא להנגיש",פרמטרים!$AF$7,IF(AD198="בוצע",פרמטרים!$AF$6,IF(T198=פרמטרים!$T$6,פרמטרים!$AF$7,IF(AB198=פרמטרים!$N$5,פרמטרים!$AF$3,IF(OR(AB198=פרמטרים!$N$4,T198=פרמטרים!$T$5),פרמטרים!$AF$4,פרמטרים!$AF$5))))))</f>
        <v/>
      </c>
      <c r="AI198" s="42"/>
      <c r="AJ198" s="119" t="str">
        <f t="shared" si="44"/>
        <v/>
      </c>
      <c r="AL198" s="123"/>
      <c r="AM198" s="123"/>
      <c r="AN198" s="122" t="str">
        <f t="shared" ref="AN198:AN205" si="49">IF($E198="","",IFERROR(AL198*$AL$1,0)+AM198)</f>
        <v/>
      </c>
      <c r="AO198" s="42"/>
      <c r="AP198" s="126" t="str">
        <f t="shared" ref="AP198:AP205" si="50">IF(E198="","",IF(Y198="","",Y198))</f>
        <v/>
      </c>
      <c r="AQ198" s="126"/>
      <c r="AR198" s="124"/>
      <c r="AS198" s="124"/>
      <c r="AT198" s="53"/>
      <c r="AU198" s="128"/>
      <c r="AW198" s="42"/>
    </row>
    <row r="199" spans="30:49" hidden="1">
      <c r="AD199" s="43" t="str">
        <f>IF(E199="","",IF(T199=פרמטרים!$T$6,פרמטרים!$V$8,פרמטרים!$V$3))</f>
        <v/>
      </c>
      <c r="AF199" s="119" t="str">
        <f>IF(E199="","",IF(AD199="הוחלט לא להנגיש",פרמטרים!$AF$7,IF(AD199="בוצע",פרמטרים!$AF$6,IF(OR('רשימת מאגרים'!O199=פרמטרים!$J$3,AND('רשימת מאגרים'!O199=פרמטרים!$J$4,'רשימת מאגרים'!M199&lt;&gt;"")),פרמטרים!$AF$3,IF(OR('רשימת מאגרים'!O199=פרמטרים!$J$4,AND('רשימת מאגרים'!O199=פרמטרים!$J$5,'רשימת מאגרים'!M199&lt;&gt;"")),פרמטרים!$AF$4,פרמטרים!$AF$5)))))</f>
        <v/>
      </c>
      <c r="AG199" s="42"/>
      <c r="AH199" s="119" t="str">
        <f>IF(E199="","",IF(AD199="הוחלט לא להנגיש",פרמטרים!$AF$7,IF(AD199="בוצע",פרמטרים!$AF$6,IF(T199=פרמטרים!$T$6,פרמטרים!$AF$7,IF(AB199=פרמטרים!$N$5,פרמטרים!$AF$3,IF(OR(AB199=פרמטרים!$N$4,T199=פרמטרים!$T$5),פרמטרים!$AF$4,פרמטרים!$AF$5))))))</f>
        <v/>
      </c>
      <c r="AI199" s="42"/>
      <c r="AJ199" s="119" t="str">
        <f t="shared" ref="AJ199:AJ205" si="51">IF($E199="","",IF($S199="כן","כן",""))</f>
        <v/>
      </c>
      <c r="AL199" s="123"/>
      <c r="AM199" s="123"/>
      <c r="AN199" s="122" t="str">
        <f t="shared" si="49"/>
        <v/>
      </c>
      <c r="AO199" s="42"/>
      <c r="AP199" s="126" t="str">
        <f t="shared" si="50"/>
        <v/>
      </c>
      <c r="AQ199" s="126"/>
      <c r="AR199" s="124"/>
      <c r="AS199" s="124"/>
      <c r="AT199" s="53"/>
      <c r="AU199" s="128"/>
      <c r="AW199" s="42"/>
    </row>
    <row r="200" spans="30:49" hidden="1">
      <c r="AD200" s="43" t="str">
        <f>IF(E200="","",IF(T200=פרמטרים!$T$6,פרמטרים!$V$8,פרמטרים!$V$3))</f>
        <v/>
      </c>
      <c r="AF200" s="119" t="str">
        <f>IF(E200="","",IF(AD200="הוחלט לא להנגיש",פרמטרים!$AF$7,IF(AD200="בוצע",פרמטרים!$AF$6,IF(OR('רשימת מאגרים'!O200=פרמטרים!$J$3,AND('רשימת מאגרים'!O200=פרמטרים!$J$4,'רשימת מאגרים'!M200&lt;&gt;"")),פרמטרים!$AF$3,IF(OR('רשימת מאגרים'!O200=פרמטרים!$J$4,AND('רשימת מאגרים'!O200=פרמטרים!$J$5,'רשימת מאגרים'!M200&lt;&gt;"")),פרמטרים!$AF$4,פרמטרים!$AF$5)))))</f>
        <v/>
      </c>
      <c r="AG200" s="42"/>
      <c r="AH200" s="119" t="str">
        <f>IF(E200="","",IF(AD200="הוחלט לא להנגיש",פרמטרים!$AF$7,IF(AD200="בוצע",פרמטרים!$AF$6,IF(T200=פרמטרים!$T$6,פרמטרים!$AF$7,IF(AB200=פרמטרים!$N$5,פרמטרים!$AF$3,IF(OR(AB200=פרמטרים!$N$4,T200=פרמטרים!$T$5),פרמטרים!$AF$4,פרמטרים!$AF$5))))))</f>
        <v/>
      </c>
      <c r="AI200" s="42"/>
      <c r="AJ200" s="119" t="str">
        <f t="shared" si="51"/>
        <v/>
      </c>
      <c r="AL200" s="123"/>
      <c r="AM200" s="123"/>
      <c r="AN200" s="122" t="str">
        <f t="shared" si="49"/>
        <v/>
      </c>
      <c r="AO200" s="42"/>
      <c r="AP200" s="126" t="str">
        <f t="shared" si="50"/>
        <v/>
      </c>
      <c r="AQ200" s="126"/>
      <c r="AR200" s="124"/>
      <c r="AS200" s="124"/>
      <c r="AT200" s="53"/>
      <c r="AU200" s="128"/>
      <c r="AW200" s="42"/>
    </row>
    <row r="201" spans="30:49" hidden="1">
      <c r="AD201" s="43" t="str">
        <f>IF(E201="","",IF(T201=פרמטרים!$T$6,פרמטרים!$V$8,פרמטרים!$V$3))</f>
        <v/>
      </c>
      <c r="AF201" s="119" t="str">
        <f>IF(E201="","",IF(AD201="הוחלט לא להנגיש",פרמטרים!$AF$7,IF(AD201="בוצע",פרמטרים!$AF$6,IF(OR('רשימת מאגרים'!O201=פרמטרים!$J$3,AND('רשימת מאגרים'!O201=פרמטרים!$J$4,'רשימת מאגרים'!M201&lt;&gt;"")),פרמטרים!$AF$3,IF(OR('רשימת מאגרים'!O201=פרמטרים!$J$4,AND('רשימת מאגרים'!O201=פרמטרים!$J$5,'רשימת מאגרים'!M201&lt;&gt;"")),פרמטרים!$AF$4,פרמטרים!$AF$5)))))</f>
        <v/>
      </c>
      <c r="AG201" s="42"/>
      <c r="AH201" s="119" t="str">
        <f>IF(E201="","",IF(AD201="הוחלט לא להנגיש",פרמטרים!$AF$7,IF(AD201="בוצע",פרמטרים!$AF$6,IF(T201=פרמטרים!$T$6,פרמטרים!$AF$7,IF(AB201=פרמטרים!$N$5,פרמטרים!$AF$3,IF(OR(AB201=פרמטרים!$N$4,T201=פרמטרים!$T$5),פרמטרים!$AF$4,פרמטרים!$AF$5))))))</f>
        <v/>
      </c>
      <c r="AI201" s="42"/>
      <c r="AJ201" s="119" t="str">
        <f t="shared" si="51"/>
        <v/>
      </c>
      <c r="AL201" s="123"/>
      <c r="AM201" s="123"/>
      <c r="AN201" s="122" t="str">
        <f t="shared" si="49"/>
        <v/>
      </c>
      <c r="AO201" s="42"/>
      <c r="AP201" s="126" t="str">
        <f t="shared" si="50"/>
        <v/>
      </c>
      <c r="AQ201" s="126"/>
      <c r="AR201" s="124"/>
      <c r="AS201" s="124"/>
      <c r="AT201" s="53"/>
      <c r="AU201" s="128"/>
      <c r="AW201" s="42"/>
    </row>
    <row r="202" spans="30:49" hidden="1">
      <c r="AD202" s="43" t="str">
        <f>IF(E202="","",IF(T202=פרמטרים!$T$6,פרמטרים!$V$8,פרמטרים!$V$3))</f>
        <v/>
      </c>
      <c r="AF202" s="119" t="str">
        <f>IF(E202="","",IF(AD202="הוחלט לא להנגיש",פרמטרים!$AF$7,IF(AD202="בוצע",פרמטרים!$AF$6,IF(OR('רשימת מאגרים'!O202=פרמטרים!$J$3,AND('רשימת מאגרים'!O202=פרמטרים!$J$4,'רשימת מאגרים'!M202&lt;&gt;"")),פרמטרים!$AF$3,IF(OR('רשימת מאגרים'!O202=פרמטרים!$J$4,AND('רשימת מאגרים'!O202=פרמטרים!$J$5,'רשימת מאגרים'!M202&lt;&gt;"")),פרמטרים!$AF$4,פרמטרים!$AF$5)))))</f>
        <v/>
      </c>
      <c r="AG202" s="42"/>
      <c r="AH202" s="119" t="str">
        <f>IF(E202="","",IF(AD202="הוחלט לא להנגיש",פרמטרים!$AF$7,IF(AD202="בוצע",פרמטרים!$AF$6,IF(T202=פרמטרים!$T$6,פרמטרים!$AF$7,IF(AB202=פרמטרים!$N$5,פרמטרים!$AF$3,IF(OR(AB202=פרמטרים!$N$4,T202=פרמטרים!$T$5),פרמטרים!$AF$4,פרמטרים!$AF$5))))))</f>
        <v/>
      </c>
      <c r="AI202" s="42"/>
      <c r="AJ202" s="119" t="str">
        <f t="shared" si="51"/>
        <v/>
      </c>
      <c r="AL202" s="123"/>
      <c r="AM202" s="123"/>
      <c r="AN202" s="122" t="str">
        <f t="shared" si="49"/>
        <v/>
      </c>
      <c r="AO202" s="42"/>
      <c r="AP202" s="126" t="str">
        <f t="shared" si="50"/>
        <v/>
      </c>
      <c r="AQ202" s="126"/>
      <c r="AR202" s="124"/>
      <c r="AS202" s="124"/>
      <c r="AT202" s="53"/>
      <c r="AU202" s="128"/>
      <c r="AW202" s="42"/>
    </row>
    <row r="203" spans="30:49" hidden="1">
      <c r="AD203" s="43" t="str">
        <f>IF(E203="","",IF(T203=פרמטרים!$T$6,פרמטרים!$V$8,פרמטרים!$V$3))</f>
        <v/>
      </c>
      <c r="AF203" s="119" t="str">
        <f>IF(E203="","",IF(AD203="הוחלט לא להנגיש",פרמטרים!$AF$7,IF(AD203="בוצע",פרמטרים!$AF$6,IF(OR('רשימת מאגרים'!O203=פרמטרים!$J$3,AND('רשימת מאגרים'!O203=פרמטרים!$J$4,'רשימת מאגרים'!M203&lt;&gt;"")),פרמטרים!$AF$3,IF(OR('רשימת מאגרים'!O203=פרמטרים!$J$4,AND('רשימת מאגרים'!O203=פרמטרים!$J$5,'רשימת מאגרים'!M203&lt;&gt;"")),פרמטרים!$AF$4,פרמטרים!$AF$5)))))</f>
        <v/>
      </c>
      <c r="AG203" s="42"/>
      <c r="AH203" s="119" t="str">
        <f>IF(E203="","",IF(AD203="הוחלט לא להנגיש",פרמטרים!$AF$7,IF(AD203="בוצע",פרמטרים!$AF$6,IF(T203=פרמטרים!$T$6,פרמטרים!$AF$7,IF(AB203=פרמטרים!$N$5,פרמטרים!$AF$3,IF(OR(AB203=פרמטרים!$N$4,T203=פרמטרים!$T$5),פרמטרים!$AF$4,פרמטרים!$AF$5))))))</f>
        <v/>
      </c>
      <c r="AI203" s="42"/>
      <c r="AJ203" s="119" t="str">
        <f t="shared" si="51"/>
        <v/>
      </c>
      <c r="AL203" s="123"/>
      <c r="AM203" s="123"/>
      <c r="AN203" s="122" t="str">
        <f t="shared" si="49"/>
        <v/>
      </c>
      <c r="AO203" s="42"/>
      <c r="AP203" s="126" t="str">
        <f t="shared" si="50"/>
        <v/>
      </c>
      <c r="AQ203" s="126"/>
      <c r="AR203" s="124"/>
      <c r="AS203" s="124"/>
      <c r="AT203" s="53"/>
      <c r="AU203" s="128"/>
      <c r="AW203" s="42"/>
    </row>
    <row r="204" spans="30:49" hidden="1">
      <c r="AD204" s="43" t="str">
        <f>IF(E204="","",IF(T204=פרמטרים!$T$6,פרמטרים!$V$8,פרמטרים!$V$3))</f>
        <v/>
      </c>
      <c r="AF204" s="119" t="str">
        <f>IF(E204="","",IF(AD204="הוחלט לא להנגיש",פרמטרים!$AF$7,IF(AD204="בוצע",פרמטרים!$AF$6,IF(OR('רשימת מאגרים'!O204=פרמטרים!$J$3,AND('רשימת מאגרים'!O204=פרמטרים!$J$4,'רשימת מאגרים'!M204&lt;&gt;"")),פרמטרים!$AF$3,IF(OR('רשימת מאגרים'!O204=פרמטרים!$J$4,AND('רשימת מאגרים'!O204=פרמטרים!$J$5,'רשימת מאגרים'!M204&lt;&gt;"")),פרמטרים!$AF$4,פרמטרים!$AF$5)))))</f>
        <v/>
      </c>
      <c r="AG204" s="42"/>
      <c r="AH204" s="119" t="str">
        <f>IF(E204="","",IF(AD204="הוחלט לא להנגיש",פרמטרים!$AF$7,IF(AD204="בוצע",פרמטרים!$AF$6,IF(T204=פרמטרים!$T$6,פרמטרים!$AF$7,IF(AB204=פרמטרים!$N$5,פרמטרים!$AF$3,IF(OR(AB204=פרמטרים!$N$4,T204=פרמטרים!$T$5),פרמטרים!$AF$4,פרמטרים!$AF$5))))))</f>
        <v/>
      </c>
      <c r="AI204" s="42"/>
      <c r="AJ204" s="119" t="str">
        <f t="shared" si="51"/>
        <v/>
      </c>
      <c r="AL204" s="123"/>
      <c r="AM204" s="123"/>
      <c r="AN204" s="122" t="str">
        <f t="shared" si="49"/>
        <v/>
      </c>
      <c r="AO204" s="42"/>
      <c r="AP204" s="126" t="str">
        <f t="shared" si="50"/>
        <v/>
      </c>
      <c r="AQ204" s="126"/>
      <c r="AR204" s="124"/>
      <c r="AS204" s="124"/>
      <c r="AT204" s="53"/>
      <c r="AU204" s="128"/>
      <c r="AW204" s="42"/>
    </row>
    <row r="205" spans="30:49" hidden="1">
      <c r="AD205" s="43" t="str">
        <f>IF(E205="","",IF(T205=פרמטרים!$T$6,פרמטרים!$V$8,פרמטרים!$V$3))</f>
        <v/>
      </c>
      <c r="AF205" s="119" t="str">
        <f>IF(E205="","",IF(AD205="הוחלט לא להנגיש",פרמטרים!$AF$7,IF(AD205="בוצע",פרמטרים!$AF$6,IF(OR('רשימת מאגרים'!O205=פרמטרים!$J$3,AND('רשימת מאגרים'!O205=פרמטרים!$J$4,'רשימת מאגרים'!M205&lt;&gt;"")),פרמטרים!$AF$3,IF(OR('רשימת מאגרים'!O205=פרמטרים!$J$4,AND('רשימת מאגרים'!O205=פרמטרים!$J$5,'רשימת מאגרים'!M205&lt;&gt;"")),פרמטרים!$AF$4,פרמטרים!$AF$5)))))</f>
        <v/>
      </c>
      <c r="AG205" s="42"/>
      <c r="AH205" s="119" t="str">
        <f>IF(E205="","",IF(AD205="הוחלט לא להנגיש",פרמטרים!$AF$7,IF(AD205="בוצע",פרמטרים!$AF$6,IF(T205=פרמטרים!$T$6,פרמטרים!$AF$7,IF(AB205=פרמטרים!$N$5,פרמטרים!$AF$3,IF(OR(AB205=פרמטרים!$N$4,T205=פרמטרים!$T$5),פרמטרים!$AF$4,פרמטרים!$AF$5))))))</f>
        <v/>
      </c>
      <c r="AI205" s="42"/>
      <c r="AJ205" s="119" t="str">
        <f t="shared" si="51"/>
        <v/>
      </c>
      <c r="AL205" s="123"/>
      <c r="AM205" s="123"/>
      <c r="AN205" s="122" t="str">
        <f t="shared" si="49"/>
        <v/>
      </c>
      <c r="AO205" s="42"/>
      <c r="AP205" s="126" t="str">
        <f t="shared" si="50"/>
        <v/>
      </c>
      <c r="AQ205" s="126"/>
      <c r="AR205" s="124"/>
      <c r="AS205" s="124"/>
      <c r="AT205" s="53"/>
      <c r="AU205" s="128"/>
      <c r="AW205" s="42"/>
    </row>
  </sheetData>
  <sheetProtection algorithmName="SHA-512" hashValue="bFRxJV9/lukT8j7V7TvtjEj+NoK0ld0umb/FWybgWNQSfb3EEpu+RYBO/vSL05xbSIFd4kSQDDTeZTSoQAlyfQ==" saltValue="ZU9NXdbyNqWBf9he58bmYg==" spinCount="100000" sheet="1" objects="1" scenarios="1" formatCells="0" formatColumns="0" formatRows="0" autoFilter="0"/>
  <autoFilter ref="C5:AZ205" xr:uid="{00000000-0009-0000-0000-000003000000}">
    <filterColumn colId="42">
      <filters>
        <dateGroupItem year="2022" dateTimeGrouping="year"/>
        <dateGroupItem year="2021" dateTimeGrouping="year"/>
      </filters>
    </filterColumn>
  </autoFilter>
  <mergeCells count="5">
    <mergeCell ref="AD4:AQ4"/>
    <mergeCell ref="AR4:AT4"/>
    <mergeCell ref="V4:AC4"/>
    <mergeCell ref="F4:L4"/>
    <mergeCell ref="M4:U4"/>
  </mergeCells>
  <conditionalFormatting sqref="U68:U162 J69:J162 L68:L70 N68:N162 J6:J11 U48:U65 L49:L53 N48:N65 J40 L40:L46 J31:J38 L31:L38 N6:N46 J13:J29 L6:L13 U6:U46 L15:L23 L27:L29 L55:L65 L72:L162">
    <cfRule type="expression" dxfId="76" priority="32">
      <formula>AND($E6&lt;&gt;"",I6="כן",J6="")</formula>
    </cfRule>
  </conditionalFormatting>
  <conditionalFormatting sqref="AC68:AC162 AC6:AC65">
    <cfRule type="expression" dxfId="75" priority="26">
      <formula>AND($E6&lt;&gt;"",AB6&lt;&gt;"לא קיים קושי",AB6&lt;&gt;"",AC6="")</formula>
    </cfRule>
  </conditionalFormatting>
  <conditionalFormatting sqref="U68:U162 U48:U65 U6:U46">
    <cfRule type="expression" dxfId="74" priority="24">
      <formula>AND($E6&lt;&gt;"",T6&lt;&gt;"",T6&lt;&gt;"לא קיים קושי להנגיש את המאגר",U6="")</formula>
    </cfRule>
  </conditionalFormatting>
  <conditionalFormatting sqref="V68:V162 V6:V65">
    <cfRule type="expression" dxfId="73" priority="36">
      <formula>AND($E6&lt;&gt;"",#REF!="כן",V6="")</formula>
    </cfRule>
  </conditionalFormatting>
  <conditionalFormatting sqref="U47 N47">
    <cfRule type="expression" dxfId="72" priority="21">
      <formula>AND($E47&lt;&gt;"",M47="כן",N47="")</formula>
    </cfRule>
  </conditionalFormatting>
  <conditionalFormatting sqref="U47">
    <cfRule type="expression" dxfId="71" priority="19">
      <formula>AND($E47&lt;&gt;"",T47&lt;&gt;"",T47&lt;&gt;"לא קיים קושי להנגיש את המאגר",U47="")</formula>
    </cfRule>
  </conditionalFormatting>
  <conditionalFormatting sqref="AE68:AE162 AE6:AE46 AE48:AE65">
    <cfRule type="expression" dxfId="70" priority="8">
      <formula>AND($E6&lt;&gt;"",U6="כן",AE6="")</formula>
    </cfRule>
  </conditionalFormatting>
  <conditionalFormatting sqref="AE68:AE162 AE6:AE46 AE48:AE65">
    <cfRule type="expression" dxfId="69" priority="7">
      <formula>AND($E6&lt;&gt;"",U6&lt;&gt;"",U6&lt;&gt;"לא קיים קושי להנגיש את המאגר",AE6="")</formula>
    </cfRule>
  </conditionalFormatting>
  <conditionalFormatting sqref="AE47">
    <cfRule type="expression" dxfId="68" priority="6">
      <formula>AND($E47&lt;&gt;"",U47="כן",AE47="")</formula>
    </cfRule>
  </conditionalFormatting>
  <conditionalFormatting sqref="AE47">
    <cfRule type="expression" dxfId="67" priority="5">
      <formula>AND($E47&lt;&gt;"",U47&lt;&gt;"",U47&lt;&gt;"לא קיים קושי להנגיש את המאגר",AE47="")</formula>
    </cfRule>
  </conditionalFormatting>
  <conditionalFormatting sqref="AE6:AE205">
    <cfRule type="expression" dxfId="66" priority="4">
      <formula>AND(E6&lt;&gt;"",AD6="הוחלט לא להנגיש",AE6="")</formula>
    </cfRule>
  </conditionalFormatting>
  <conditionalFormatting sqref="A3:AP3 AR3:XFD3">
    <cfRule type="containsText" dxfId="65" priority="3" operator="containsText" text="(רשות)">
      <formula>NOT(ISERROR(SEARCH("(רשות)",A3)))</formula>
    </cfRule>
  </conditionalFormatting>
  <conditionalFormatting sqref="AQ3">
    <cfRule type="containsText" dxfId="64" priority="1" operator="containsText" text="(רשות)">
      <formula>NOT(ISERROR(SEARCH("(רשות)",AQ3)))</formula>
    </cfRule>
  </conditionalFormatting>
  <conditionalFormatting sqref="J39 J30">
    <cfRule type="expression" dxfId="63" priority="58">
      <formula>AND($E30&lt;&gt;"",K30="כן",J30="")</formula>
    </cfRule>
  </conditionalFormatting>
  <dataValidations count="20">
    <dataValidation type="list" allowBlank="1" showInputMessage="1" sqref="M6" xr:uid="{00000000-0002-0000-0300-000000000000}">
      <formula1>הבעת_עיניין</formula1>
    </dataValidation>
    <dataValidation operator="greaterThan" allowBlank="1" showInputMessage="1" showErrorMessage="1" errorTitle="תאריך" error="נא להזין תאריך חוקי בפורמט DD/MM/YYYY" sqref="AL6:AO1048576 AH206:AH1048576 AF206:AF1048576 AD206:AD1048576 AG6:AG1048576 AT206:AT1048576 AI6:AI1048576 AJ206:AK1048576 AU6:AU1048576 AV8:AV1048576" xr:uid="{00000000-0002-0000-0300-000001000000}"/>
    <dataValidation type="list" allowBlank="1" showInputMessage="1" showErrorMessage="1" sqref="I6:I162 K6:K162 S6:S162" xr:uid="{00000000-0002-0000-0300-000002000000}">
      <formula1>כןלא</formula1>
    </dataValidation>
    <dataValidation type="list" allowBlank="1" showInputMessage="1" showErrorMessage="1" sqref="O6:O162" xr:uid="{00000000-0002-0000-0300-000003000000}">
      <formula1>דרוג</formula1>
    </dataValidation>
    <dataValidation type="list" allowBlank="1" showInputMessage="1" showErrorMessage="1" sqref="AB6:AB162" xr:uid="{00000000-0002-0000-0300-000004000000}">
      <formula1>קושי</formula1>
    </dataValidation>
    <dataValidation type="list" allowBlank="1" showInputMessage="1" showErrorMessage="1" sqref="Y6:Y162 AP6:AP205" xr:uid="{00000000-0002-0000-0300-000005000000}">
      <formula1>תדירות_עדכון</formula1>
    </dataValidation>
    <dataValidation type="date" operator="greaterThan" allowBlank="1" showInputMessage="1" showErrorMessage="1" errorTitle="תאריך" error="נא להזין תאריך חוקי בפורמט DD/MM/YYYY" sqref="X6:X162 AR6:AS162" xr:uid="{00000000-0002-0000-0300-000006000000}">
      <formula1>29221</formula1>
    </dataValidation>
    <dataValidation type="whole" operator="greaterThan" allowBlank="1" showInputMessage="1" showErrorMessage="1" errorTitle="שנת הקמה" error="נא להזין מספר חוקי" sqref="G6:G162" xr:uid="{00000000-0002-0000-0300-000007000000}">
      <formula1>1900</formula1>
    </dataValidation>
    <dataValidation type="whole" operator="greaterThan" allowBlank="1" showInputMessage="1" showErrorMessage="1" errorTitle="מספר שלם" error="נא להזין מספר חוקי" sqref="AA6:AA162" xr:uid="{00000000-0002-0000-0300-000008000000}">
      <formula1>0</formula1>
    </dataValidation>
    <dataValidation type="list" allowBlank="1" showInputMessage="1" sqref="V6:V162" xr:uid="{00000000-0002-0000-0300-000009000000}">
      <formula1>בסיס_מידע</formula1>
    </dataValidation>
    <dataValidation type="list" allowBlank="1" showInputMessage="1" showErrorMessage="1" sqref="M7:M162" xr:uid="{00000000-0002-0000-0300-00000A000000}">
      <formula1>הבעת_עיניין</formula1>
    </dataValidation>
    <dataValidation type="list" allowBlank="1" showInputMessage="1" showErrorMessage="1" sqref="T6:T162" xr:uid="{00000000-0002-0000-0300-00000B000000}">
      <formula1>קושי_בהנגשה</formula1>
    </dataValidation>
    <dataValidation type="list" allowBlank="1" showInputMessage="1" showErrorMessage="1" sqref="H6:H162" xr:uid="{00000000-0002-0000-0300-00000C000000}">
      <formula1>OFFSET(שם_היחידה,,,COUNTIF(שם_היחידה,"?*"))</formula1>
    </dataValidation>
    <dataValidation type="list" operator="greaterThan" allowBlank="1" showInputMessage="1" showErrorMessage="1" errorTitle="תאריך" error="נא להזין תאריך חוקי בפורמט DD/MM/YYYY" sqref="AD6:AD205" xr:uid="{00000000-0002-0000-0300-00000D000000}">
      <formula1>סטטוס</formula1>
    </dataValidation>
    <dataValidation type="list" operator="greaterThan" allowBlank="1" showInputMessage="1" sqref="AJ6:AJ205" xr:uid="{00000000-0002-0000-0300-00000E000000}">
      <formula1>כןלא</formula1>
    </dataValidation>
    <dataValidation type="list" operator="greaterThan" allowBlank="1" showInputMessage="1" showErrorMessage="1" sqref="AK6:AK205" xr:uid="{00000000-0002-0000-0300-00000F000000}">
      <formula1>כןלא</formula1>
    </dataValidation>
    <dataValidation type="list" operator="greaterThan" allowBlank="1" showInputMessage="1" sqref="AF6:AF205 AH6:AH205" xr:uid="{00000000-0002-0000-0300-000010000000}">
      <formula1>תעדוף</formula1>
    </dataValidation>
    <dataValidation type="date" operator="greaterThan" allowBlank="1" showInputMessage="1" showErrorMessage="1" errorTitle="תאריך" error="נא להזין תאריך חוקי בפורמט DD/MM/YYYY" sqref="AT6:AT205" xr:uid="{00000000-0002-0000-0300-000011000000}">
      <formula1>40179</formula1>
    </dataValidation>
    <dataValidation type="list" allowBlank="1" showInputMessage="1" showErrorMessage="1" sqref="AW6:AW205" xr:uid="{00000000-0002-0000-0300-000012000000}">
      <formula1>"כן"</formula1>
    </dataValidation>
    <dataValidation type="list" allowBlank="1" showInputMessage="1" showErrorMessage="1" sqref="AQ6:AQ205" xr:uid="{00000000-0002-0000-0300-000013000000}">
      <formula1>"כן,לא"</formula1>
    </dataValidation>
  </dataValidations>
  <hyperlinks>
    <hyperlink ref="L10" r:id="rId1" xr:uid="{00000000-0004-0000-0300-000000000000}"/>
    <hyperlink ref="J10" r:id="rId2" display="http://www.govmap.gov.il/" xr:uid="{00000000-0004-0000-0300-000001000000}"/>
    <hyperlink ref="J8" r:id="rId3" xr:uid="{00000000-0004-0000-0300-000002000000}"/>
    <hyperlink ref="J23" r:id="rId4" xr:uid="{00000000-0004-0000-0300-000003000000}"/>
    <hyperlink ref="J24" r:id="rId5" display="http://archive.mcs.gov.il/Sport/Activities/Training%20of%20sport%20instructors/Pages/institutionsInfo/tochniyot-limudim-madrichim.aspx" xr:uid="{00000000-0004-0000-0300-000004000000}"/>
    <hyperlink ref="J25" r:id="rId6" display="http://archive.mcs.gov.il/Sport/Activities/Training%20of%20sport%20instructors/Pages/institutionsInfo/tochniyo-limudim-meamnim.aspx" xr:uid="{00000000-0004-0000-0300-000005000000}"/>
    <hyperlink ref="J27" r:id="rId7" xr:uid="{00000000-0004-0000-0300-000006000000}"/>
    <hyperlink ref="J38" r:id="rId8" xr:uid="{00000000-0004-0000-0300-000007000000}"/>
    <hyperlink ref="J48" r:id="rId9" display="http://archive.mcs.gov.il/about/AuthoritiesCouncilsCorporations/Film%20Review%20Council/Pages/default.aspx" xr:uid="{00000000-0004-0000-0300-000008000000}"/>
    <hyperlink ref="J49" r:id="rId10" xr:uid="{00000000-0004-0000-0300-000009000000}"/>
    <hyperlink ref="J50" r:id="rId11" xr:uid="{00000000-0004-0000-0300-00000A000000}"/>
    <hyperlink ref="J51" r:id="rId12" xr:uid="{00000000-0004-0000-0300-00000B000000}"/>
    <hyperlink ref="J52" r:id="rId13" xr:uid="{00000000-0004-0000-0300-00000C000000}"/>
    <hyperlink ref="J53" r:id="rId14" xr:uid="{00000000-0004-0000-0300-00000D000000}"/>
    <hyperlink ref="J54" r:id="rId15" xr:uid="{00000000-0004-0000-0300-00000E000000}"/>
    <hyperlink ref="J56" r:id="rId16" display="http://archive.mcs.gov.il/about/AuthoritiesCouncilsCorporations/Pages/Libraries-Council-.aspx" xr:uid="{00000000-0004-0000-0300-00000F000000}"/>
    <hyperlink ref="J57" r:id="rId17" xr:uid="{00000000-0004-0000-0300-000010000000}"/>
    <hyperlink ref="J58" r:id="rId18" xr:uid="{00000000-0004-0000-0300-000011000000}"/>
    <hyperlink ref="J59" r:id="rId19" xr:uid="{00000000-0004-0000-0300-000012000000}"/>
    <hyperlink ref="J60" r:id="rId20" xr:uid="{00000000-0004-0000-0300-000013000000}"/>
    <hyperlink ref="J61" r:id="rId21" xr:uid="{00000000-0004-0000-0300-000014000000}"/>
    <hyperlink ref="J62" r:id="rId22" xr:uid="{00000000-0004-0000-0300-000015000000}"/>
    <hyperlink ref="J63" r:id="rId23" xr:uid="{00000000-0004-0000-0300-000016000000}"/>
    <hyperlink ref="J65" r:id="rId24" xr:uid="{00000000-0004-0000-0300-000017000000}"/>
    <hyperlink ref="J64" r:id="rId25" xr:uid="{00000000-0004-0000-0300-000018000000}"/>
    <hyperlink ref="J33" r:id="rId26" xr:uid="{00000000-0004-0000-0300-000019000000}"/>
    <hyperlink ref="J12" r:id="rId27" display="http://archive.mcs.gov.il/about/authoritiescouncilscorporations/sportydrivingauthority/documents/list-of-drivers-license-training-for-sport%2023-08-2016.pdf" xr:uid="{00000000-0004-0000-0300-00001A000000}"/>
    <hyperlink ref="J11" r:id="rId28" display="http://archive.mcs.gov.il/about/AuthoritiesCouncilsCorporations/SportydrivingAuthority/Pages/AnsheyMikzoa.aspx" xr:uid="{00000000-0004-0000-0300-00001B000000}"/>
    <hyperlink ref="J42" r:id="rId29" xr:uid="{00000000-0004-0000-0300-00001C000000}"/>
    <hyperlink ref="J43" r:id="rId30" tooltip="מחירי אגרות רישוי (נפתח בחלון חדש)" display="http://archive.mcs.gov.il/about/AuthoritiesCouncilsCorporations/SportydrivingAuthority/Documents/%D7%9E%D7%97%D7%99%D7%A8%D7%99 %D7%90%D7%92%D7%A8%D7%95%D7%AA %D7%A8%D7%99%D7%A9%D7%95%D7%99- %D7%AA%D7%95%D7%A1%D7%A4%D7%AA 2014.pdf" xr:uid="{00000000-0004-0000-0300-00001D000000}"/>
    <hyperlink ref="AV6" r:id="rId31" display="mailto:Adamk@most.gov.il" xr:uid="{00000000-0004-0000-0300-00001E000000}"/>
    <hyperlink ref="AV7" r:id="rId32" display="mailto:Adamk@most.gov.il" xr:uid="{00000000-0004-0000-0300-00001F000000}"/>
    <hyperlink ref="AV44" r:id="rId33" display="mailto:Adamk@most.gov.il" xr:uid="{00000000-0004-0000-0300-000020000000}"/>
    <hyperlink ref="AV45" r:id="rId34" display="mailto:Adamk@most.gov.il" xr:uid="{00000000-0004-0000-0300-000021000000}"/>
    <hyperlink ref="J68" r:id="rId35" xr:uid="{00000000-0004-0000-0300-000022000000}"/>
    <hyperlink ref="J46" r:id="rId36" display="http://archive.mcs.gov.il/Culture/activities/Museums%20of%20Fine%20Arts/Pages/MumcheyShimur.aspx" xr:uid="{00000000-0004-0000-0300-000023000000}"/>
    <hyperlink ref="J47" r:id="rId37" display="http://archive.mcs.gov.il/Culture/Professional_Information/Announcements/Pages/sifriyot.aspx" xr:uid="{00000000-0004-0000-0300-000024000000}"/>
  </hyperlinks>
  <printOptions horizontalCentered="1"/>
  <pageMargins left="0" right="0" top="0" bottom="0.74803149606299213" header="0.31496062992125984" footer="0.31496062992125984"/>
  <pageSetup paperSize="9" scale="63" fitToWidth="4" fitToHeight="0" pageOrder="overThenDown" orientation="landscape" r:id="rId38"/>
  <headerFooter>
    <oddFooter>&amp;C&amp;"Arial Unicode MS,רגיל"&amp;K002060עמוד &amp;P מתוך &amp;N עמודים</oddFooter>
  </headerFooter>
  <colBreaks count="3" manualBreakCount="3">
    <brk id="12" max="99" man="1"/>
    <brk id="21" max="99" man="1"/>
    <brk id="43" max="99" man="1"/>
  </colBreaks>
  <drawing r:id="rId39"/>
  <extLst>
    <ext xmlns:x14="http://schemas.microsoft.com/office/spreadsheetml/2009/9/main" uri="{78C0D931-6437-407d-A8EE-F0AAD7539E65}">
      <x14:conditionalFormattings>
        <x14:conditionalFormatting xmlns:xm="http://schemas.microsoft.com/office/excel/2006/main">
          <x14:cfRule type="expression" priority="43" id="{65A55E36-F70C-4D02-8B97-EC40BDCB70EB}">
            <xm:f>AND('\Users\leat\Desktop\[הנגשת מאגרים - משרד המדע.xlsx]רשימת מאגרים'!#REF!&lt;&gt;"",I66="כן",J66="")</xm:f>
            <x14:dxf>
              <fill>
                <patternFill>
                  <bgColor rgb="FFFFFF00"/>
                </patternFill>
              </fill>
            </x14:dxf>
          </x14:cfRule>
          <xm:sqref>U66:U67 J67 L66:L67 N66:N67</xm:sqref>
        </x14:conditionalFormatting>
        <x14:conditionalFormatting xmlns:xm="http://schemas.microsoft.com/office/excel/2006/main">
          <x14:cfRule type="expression" priority="51" id="{779C6428-70C1-47C4-A7F5-FCAB9620051E}">
            <xm:f>AND('\Users\leat\Desktop\[הנגשת מאגרים - משרד המדע.xlsx]רשימת מאגרים'!#REF!&lt;&gt;"",AB66&lt;&gt;"לא קיים קושי",AB66&lt;&gt;"",AC66="")</xm:f>
            <x14:dxf>
              <fill>
                <patternFill>
                  <bgColor rgb="FFFFFF00"/>
                </patternFill>
              </fill>
            </x14:dxf>
          </x14:cfRule>
          <xm:sqref>AC66:AC67</xm:sqref>
        </x14:conditionalFormatting>
        <x14:conditionalFormatting xmlns:xm="http://schemas.microsoft.com/office/excel/2006/main">
          <x14:cfRule type="expression" priority="53" id="{9BC418F3-7FE6-46FD-A0D6-41B005DE627B}">
            <xm:f>AND('\Users\leat\Desktop\[הנגשת מאגרים - משרד המדע.xlsx]רשימת מאגרים'!#REF!&lt;&gt;"",T66&lt;&gt;"",T66&lt;&gt;"לא קיים קושי להנגיש את המאגר",U66="")</xm:f>
            <x14:dxf>
              <fill>
                <patternFill>
                  <bgColor rgb="FFFFFF00"/>
                </patternFill>
              </fill>
            </x14:dxf>
          </x14:cfRule>
          <xm:sqref>U66:U67</xm:sqref>
        </x14:conditionalFormatting>
        <x14:conditionalFormatting xmlns:xm="http://schemas.microsoft.com/office/excel/2006/main">
          <x14:cfRule type="expression" priority="55" id="{782174CB-EB46-43E8-8A72-BB183E97CE5F}">
            <xm:f>AND('\Users\leat\Desktop\[הנגשת מאגרים - משרד המדע.xlsx]רשימת מאגרים'!#REF!&lt;&gt;"",#REF!="כן",V66="")</xm:f>
            <x14:dxf>
              <fill>
                <patternFill>
                  <bgColor rgb="FFFFFF00"/>
                </patternFill>
              </fill>
            </x14:dxf>
          </x14:cfRule>
          <xm:sqref>V66:V67</xm:sqref>
        </x14:conditionalFormatting>
        <x14:conditionalFormatting xmlns:xm="http://schemas.microsoft.com/office/excel/2006/main">
          <x14:cfRule type="expression" priority="9" id="{4C73B4D3-6410-4B2D-B983-5D75D884D7A9}">
            <xm:f>AND('\Users\leat\Desktop\[הנגשת מאגרים - משרד המדע.xlsx]רשימת מאגרים'!#REF!&lt;&gt;"",U66="כן",AE66="")</xm:f>
            <x14:dxf>
              <fill>
                <patternFill>
                  <bgColor rgb="FFFFFF00"/>
                </patternFill>
              </fill>
            </x14:dxf>
          </x14:cfRule>
          <xm:sqref>AE66:AE67</xm:sqref>
        </x14:conditionalFormatting>
        <x14:conditionalFormatting xmlns:xm="http://schemas.microsoft.com/office/excel/2006/main">
          <x14:cfRule type="expression" priority="10" id="{0E28E028-1274-43CD-AFA7-418EC53FE46E}">
            <xm:f>AND('\Users\leat\Desktop\[הנגשת מאגרים - משרד המדע.xlsx]רשימת מאגרים'!#REF!&lt;&gt;"",U66&lt;&gt;"",U66&lt;&gt;"לא קיים קושי להנגיש את המאגר",AE66="")</xm:f>
            <x14:dxf>
              <fill>
                <patternFill>
                  <bgColor rgb="FFFFFF00"/>
                </patternFill>
              </fill>
            </x14:dxf>
          </x14:cfRule>
          <xm:sqref>AE66:AE67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13">
    <tabColor rgb="FFFFFF00"/>
  </sheetPr>
  <dimension ref="A1:K67"/>
  <sheetViews>
    <sheetView rightToLeft="1" workbookViewId="0">
      <selection activeCell="I1" sqref="I1:J1048576"/>
    </sheetView>
  </sheetViews>
  <sheetFormatPr defaultColWidth="9" defaultRowHeight="14.25"/>
  <cols>
    <col min="1" max="1" width="31.375" style="2" bestFit="1" customWidth="1"/>
    <col min="2" max="2" width="21.375" style="2" bestFit="1" customWidth="1"/>
    <col min="3" max="3" width="8.875" style="2" bestFit="1" customWidth="1"/>
    <col min="4" max="4" width="23.375" style="2" bestFit="1" customWidth="1"/>
    <col min="5" max="5" width="12.375" style="2" bestFit="1" customWidth="1"/>
    <col min="6" max="6" width="18.375" style="2" bestFit="1" customWidth="1"/>
    <col min="7" max="7" width="19.25" style="2" bestFit="1" customWidth="1"/>
    <col min="8" max="8" width="9.625" style="2" bestFit="1" customWidth="1"/>
    <col min="9" max="9" width="11.125" style="2" bestFit="1" customWidth="1"/>
    <col min="10" max="10" width="11.375" style="2" bestFit="1" customWidth="1"/>
    <col min="11" max="11" width="27.125" style="2" bestFit="1" customWidth="1"/>
    <col min="12" max="12" width="11.125" style="2" bestFit="1" customWidth="1"/>
    <col min="13" max="16384" width="9" style="2"/>
  </cols>
  <sheetData>
    <row r="1" spans="1:11">
      <c r="A1" s="5" t="s">
        <v>0</v>
      </c>
      <c r="B1" s="5" t="s">
        <v>173</v>
      </c>
      <c r="C1" s="5" t="s">
        <v>4</v>
      </c>
      <c r="D1" s="5" t="s">
        <v>9</v>
      </c>
      <c r="E1" s="5" t="s">
        <v>10</v>
      </c>
      <c r="F1" s="5" t="s">
        <v>172</v>
      </c>
      <c r="G1" s="5" t="s">
        <v>174</v>
      </c>
      <c r="H1" s="5" t="s">
        <v>170</v>
      </c>
      <c r="I1" s="5" t="s">
        <v>169</v>
      </c>
      <c r="J1" s="5" t="s">
        <v>275</v>
      </c>
      <c r="K1" s="5" t="s">
        <v>352</v>
      </c>
    </row>
    <row r="2" spans="1:11">
      <c r="A2" s="3" t="s">
        <v>11</v>
      </c>
      <c r="B2" s="3" t="s">
        <v>11</v>
      </c>
      <c r="C2" s="3" t="s">
        <v>14</v>
      </c>
      <c r="D2" s="3" t="s">
        <v>12</v>
      </c>
      <c r="E2" s="4" t="s">
        <v>13</v>
      </c>
      <c r="F2" s="3" t="s">
        <v>109</v>
      </c>
      <c r="G2" s="3" t="s">
        <v>175</v>
      </c>
      <c r="H2" s="3" t="s">
        <v>171</v>
      </c>
      <c r="I2" s="3" t="s">
        <v>176</v>
      </c>
      <c r="J2" s="109" t="s">
        <v>353</v>
      </c>
      <c r="K2" s="109" t="s">
        <v>354</v>
      </c>
    </row>
    <row r="3" spans="1:11">
      <c r="A3" s="3" t="s">
        <v>15</v>
      </c>
      <c r="B3" s="3" t="s">
        <v>15</v>
      </c>
      <c r="C3" s="3" t="s">
        <v>18</v>
      </c>
      <c r="D3" s="3" t="s">
        <v>16</v>
      </c>
      <c r="E3" s="4" t="s">
        <v>17</v>
      </c>
      <c r="F3" s="3" t="s">
        <v>110</v>
      </c>
      <c r="G3" s="3" t="s">
        <v>175</v>
      </c>
      <c r="H3" s="3" t="s">
        <v>171</v>
      </c>
      <c r="I3" s="3" t="s">
        <v>176</v>
      </c>
      <c r="J3" s="109" t="s">
        <v>355</v>
      </c>
      <c r="K3" s="109" t="s">
        <v>356</v>
      </c>
    </row>
    <row r="4" spans="1:11">
      <c r="A4" s="3" t="s">
        <v>19</v>
      </c>
      <c r="B4" s="3" t="s">
        <v>156</v>
      </c>
      <c r="C4" s="3" t="s">
        <v>20</v>
      </c>
      <c r="D4" s="3" t="s">
        <v>12</v>
      </c>
      <c r="E4" s="4" t="s">
        <v>17</v>
      </c>
      <c r="F4" s="3" t="s">
        <v>111</v>
      </c>
      <c r="G4" s="3" t="s">
        <v>175</v>
      </c>
      <c r="H4" s="3" t="s">
        <v>171</v>
      </c>
      <c r="I4" s="3" t="s">
        <v>176</v>
      </c>
      <c r="J4" s="109" t="s">
        <v>357</v>
      </c>
      <c r="K4" s="109" t="s">
        <v>358</v>
      </c>
    </row>
    <row r="5" spans="1:11">
      <c r="A5" s="3" t="s">
        <v>21</v>
      </c>
      <c r="B5" s="3" t="s">
        <v>21</v>
      </c>
      <c r="C5" s="3" t="s">
        <v>23</v>
      </c>
      <c r="D5" s="3" t="s">
        <v>22</v>
      </c>
      <c r="E5" s="4" t="s">
        <v>17</v>
      </c>
      <c r="F5" s="3" t="s">
        <v>112</v>
      </c>
      <c r="G5" s="3" t="s">
        <v>175</v>
      </c>
      <c r="H5" s="3" t="s">
        <v>171</v>
      </c>
      <c r="I5" s="3" t="s">
        <v>176</v>
      </c>
      <c r="J5" s="109" t="s">
        <v>359</v>
      </c>
      <c r="K5" s="109" t="s">
        <v>360</v>
      </c>
    </row>
    <row r="6" spans="1:11">
      <c r="A6" s="3" t="s">
        <v>24</v>
      </c>
      <c r="B6" s="3" t="s">
        <v>24</v>
      </c>
      <c r="C6" s="3" t="s">
        <v>25</v>
      </c>
      <c r="D6" s="3" t="s">
        <v>24</v>
      </c>
      <c r="E6" s="4" t="s">
        <v>5</v>
      </c>
      <c r="F6" s="3" t="s">
        <v>113</v>
      </c>
      <c r="G6" s="3" t="s">
        <v>150</v>
      </c>
      <c r="H6" s="3" t="s">
        <v>171</v>
      </c>
      <c r="I6" s="3" t="s">
        <v>176</v>
      </c>
      <c r="J6" s="109" t="s">
        <v>361</v>
      </c>
      <c r="K6" s="109" t="s">
        <v>362</v>
      </c>
    </row>
    <row r="7" spans="1:11">
      <c r="A7" s="3" t="s">
        <v>26</v>
      </c>
      <c r="B7" s="3" t="s">
        <v>26</v>
      </c>
      <c r="C7" s="3" t="s">
        <v>27</v>
      </c>
      <c r="D7" s="3" t="s">
        <v>26</v>
      </c>
      <c r="E7" s="4" t="s">
        <v>5</v>
      </c>
      <c r="F7" s="3" t="s">
        <v>114</v>
      </c>
      <c r="G7" s="3" t="s">
        <v>150</v>
      </c>
      <c r="H7" s="3" t="s">
        <v>171</v>
      </c>
      <c r="I7" s="3" t="s">
        <v>176</v>
      </c>
      <c r="J7" s="109" t="s">
        <v>363</v>
      </c>
      <c r="K7" s="109" t="s">
        <v>364</v>
      </c>
    </row>
    <row r="8" spans="1:11">
      <c r="A8" s="3" t="s">
        <v>28</v>
      </c>
      <c r="B8" s="3" t="s">
        <v>28</v>
      </c>
      <c r="C8" s="3" t="s">
        <v>29</v>
      </c>
      <c r="D8" s="3" t="s">
        <v>28</v>
      </c>
      <c r="E8" s="4" t="s">
        <v>5</v>
      </c>
      <c r="F8" s="3" t="s">
        <v>115</v>
      </c>
      <c r="G8" s="3" t="s">
        <v>177</v>
      </c>
      <c r="H8" s="3" t="s">
        <v>171</v>
      </c>
      <c r="I8" s="3" t="s">
        <v>176</v>
      </c>
      <c r="J8" s="109" t="s">
        <v>365</v>
      </c>
      <c r="K8" s="109" t="s">
        <v>366</v>
      </c>
    </row>
    <row r="9" spans="1:11">
      <c r="A9" s="3" t="s">
        <v>178</v>
      </c>
      <c r="B9" s="3" t="s">
        <v>179</v>
      </c>
      <c r="C9" s="3" t="s">
        <v>31</v>
      </c>
      <c r="D9" s="3" t="s">
        <v>30</v>
      </c>
      <c r="E9" s="4" t="s">
        <v>17</v>
      </c>
      <c r="F9" s="3" t="s">
        <v>116</v>
      </c>
      <c r="G9" s="3" t="s">
        <v>180</v>
      </c>
      <c r="H9" s="3" t="s">
        <v>171</v>
      </c>
      <c r="I9" s="3" t="s">
        <v>176</v>
      </c>
      <c r="J9" s="109" t="s">
        <v>367</v>
      </c>
      <c r="K9" s="109" t="s">
        <v>368</v>
      </c>
    </row>
    <row r="10" spans="1:11">
      <c r="A10" s="3" t="s">
        <v>32</v>
      </c>
      <c r="B10" s="3" t="s">
        <v>32</v>
      </c>
      <c r="C10" s="3" t="s">
        <v>34</v>
      </c>
      <c r="D10" s="3" t="s">
        <v>33</v>
      </c>
      <c r="E10" s="4" t="s">
        <v>17</v>
      </c>
      <c r="F10" s="3" t="s">
        <v>117</v>
      </c>
      <c r="G10" s="3" t="s">
        <v>175</v>
      </c>
      <c r="H10" s="3" t="s">
        <v>171</v>
      </c>
      <c r="I10" s="3" t="s">
        <v>176</v>
      </c>
      <c r="J10" s="109" t="s">
        <v>369</v>
      </c>
      <c r="K10" s="109" t="s">
        <v>370</v>
      </c>
    </row>
    <row r="11" spans="1:11">
      <c r="A11" s="3" t="s">
        <v>35</v>
      </c>
      <c r="B11" s="3" t="s">
        <v>157</v>
      </c>
      <c r="C11" s="3" t="s">
        <v>181</v>
      </c>
      <c r="D11" s="3" t="s">
        <v>24</v>
      </c>
      <c r="E11" s="4" t="s">
        <v>17</v>
      </c>
      <c r="F11" s="3" t="s">
        <v>118</v>
      </c>
      <c r="G11" s="3" t="s">
        <v>150</v>
      </c>
      <c r="H11" s="3" t="s">
        <v>171</v>
      </c>
      <c r="I11" s="3" t="s">
        <v>176</v>
      </c>
      <c r="J11" s="109" t="s">
        <v>371</v>
      </c>
      <c r="K11" s="109" t="s">
        <v>372</v>
      </c>
    </row>
    <row r="12" spans="1:11">
      <c r="A12" s="3" t="s">
        <v>36</v>
      </c>
      <c r="B12" s="3" t="s">
        <v>158</v>
      </c>
      <c r="C12" s="3" t="s">
        <v>38</v>
      </c>
      <c r="D12" s="3" t="s">
        <v>37</v>
      </c>
      <c r="E12" s="4" t="s">
        <v>17</v>
      </c>
      <c r="F12" s="3" t="s">
        <v>119</v>
      </c>
      <c r="G12" s="3" t="s">
        <v>175</v>
      </c>
      <c r="H12" s="3" t="s">
        <v>171</v>
      </c>
      <c r="I12" s="3" t="s">
        <v>176</v>
      </c>
      <c r="J12" s="109" t="s">
        <v>373</v>
      </c>
      <c r="K12" s="109" t="s">
        <v>374</v>
      </c>
    </row>
    <row r="13" spans="1:11">
      <c r="A13" s="3" t="s">
        <v>39</v>
      </c>
      <c r="B13" s="3" t="s">
        <v>159</v>
      </c>
      <c r="C13" s="3" t="s">
        <v>41</v>
      </c>
      <c r="D13" s="3" t="s">
        <v>40</v>
      </c>
      <c r="E13" s="4" t="s">
        <v>17</v>
      </c>
      <c r="F13" s="3" t="s">
        <v>120</v>
      </c>
      <c r="G13" s="3" t="s">
        <v>150</v>
      </c>
      <c r="H13" s="3" t="s">
        <v>171</v>
      </c>
      <c r="I13" s="3" t="s">
        <v>176</v>
      </c>
      <c r="J13" s="109" t="s">
        <v>375</v>
      </c>
      <c r="K13" s="109" t="s">
        <v>376</v>
      </c>
    </row>
    <row r="14" spans="1:11">
      <c r="A14" s="3" t="s">
        <v>42</v>
      </c>
      <c r="B14" s="3" t="s">
        <v>160</v>
      </c>
      <c r="C14" s="3" t="s">
        <v>44</v>
      </c>
      <c r="D14" s="3" t="s">
        <v>43</v>
      </c>
      <c r="E14" s="4" t="s">
        <v>17</v>
      </c>
      <c r="F14" s="3"/>
      <c r="G14" s="3" t="s">
        <v>175</v>
      </c>
      <c r="H14" s="3" t="s">
        <v>171</v>
      </c>
      <c r="I14" s="3" t="s">
        <v>176</v>
      </c>
      <c r="J14" s="109" t="s">
        <v>377</v>
      </c>
      <c r="K14" s="109" t="s">
        <v>378</v>
      </c>
    </row>
    <row r="15" spans="1:11">
      <c r="A15" s="3" t="s">
        <v>45</v>
      </c>
      <c r="B15" s="3" t="s">
        <v>45</v>
      </c>
      <c r="C15" s="3" t="s">
        <v>47</v>
      </c>
      <c r="D15" s="3" t="s">
        <v>46</v>
      </c>
      <c r="E15" s="4" t="s">
        <v>17</v>
      </c>
      <c r="F15" s="3" t="s">
        <v>122</v>
      </c>
      <c r="G15" s="3" t="s">
        <v>175</v>
      </c>
      <c r="H15" s="3" t="s">
        <v>171</v>
      </c>
      <c r="I15" s="3" t="s">
        <v>176</v>
      </c>
      <c r="J15" s="109" t="s">
        <v>379</v>
      </c>
      <c r="K15" s="109" t="s">
        <v>380</v>
      </c>
    </row>
    <row r="16" spans="1:11">
      <c r="A16" s="3" t="s">
        <v>48</v>
      </c>
      <c r="B16" s="3" t="s">
        <v>48</v>
      </c>
      <c r="C16" s="3" t="s">
        <v>50</v>
      </c>
      <c r="D16" s="3" t="s">
        <v>49</v>
      </c>
      <c r="E16" s="4" t="s">
        <v>17</v>
      </c>
      <c r="F16" s="3" t="s">
        <v>123</v>
      </c>
      <c r="G16" s="3" t="s">
        <v>175</v>
      </c>
      <c r="H16" s="3" t="s">
        <v>171</v>
      </c>
      <c r="I16" s="3" t="s">
        <v>176</v>
      </c>
      <c r="J16" s="109" t="s">
        <v>381</v>
      </c>
      <c r="K16" s="109" t="s">
        <v>382</v>
      </c>
    </row>
    <row r="17" spans="1:11">
      <c r="A17" s="3" t="s">
        <v>51</v>
      </c>
      <c r="B17" s="3" t="s">
        <v>161</v>
      </c>
      <c r="C17" s="3" t="s">
        <v>52</v>
      </c>
      <c r="D17" s="3" t="s">
        <v>43</v>
      </c>
      <c r="E17" s="4" t="s">
        <v>17</v>
      </c>
      <c r="F17" s="3" t="s">
        <v>124</v>
      </c>
      <c r="G17" s="3" t="s">
        <v>175</v>
      </c>
      <c r="H17" s="3" t="s">
        <v>171</v>
      </c>
      <c r="I17" s="3" t="s">
        <v>176</v>
      </c>
      <c r="J17" s="109" t="s">
        <v>383</v>
      </c>
      <c r="K17" s="109" t="s">
        <v>384</v>
      </c>
    </row>
    <row r="18" spans="1:11">
      <c r="A18" s="3" t="s">
        <v>53</v>
      </c>
      <c r="B18" s="3" t="s">
        <v>53</v>
      </c>
      <c r="C18" s="3" t="s">
        <v>55</v>
      </c>
      <c r="D18" s="3" t="s">
        <v>54</v>
      </c>
      <c r="E18" s="4" t="s">
        <v>17</v>
      </c>
      <c r="F18" s="3" t="s">
        <v>125</v>
      </c>
      <c r="G18" s="3" t="s">
        <v>150</v>
      </c>
      <c r="H18" s="3" t="s">
        <v>171</v>
      </c>
      <c r="I18" s="3" t="s">
        <v>176</v>
      </c>
      <c r="J18" s="109" t="s">
        <v>385</v>
      </c>
      <c r="K18" s="109" t="s">
        <v>386</v>
      </c>
    </row>
    <row r="19" spans="1:11">
      <c r="A19" s="3" t="s">
        <v>56</v>
      </c>
      <c r="B19" s="3" t="s">
        <v>162</v>
      </c>
      <c r="C19" s="3" t="s">
        <v>57</v>
      </c>
      <c r="D19" s="3" t="s">
        <v>16</v>
      </c>
      <c r="E19" s="4" t="s">
        <v>17</v>
      </c>
      <c r="F19" s="3" t="s">
        <v>126</v>
      </c>
      <c r="G19" s="3" t="s">
        <v>180</v>
      </c>
      <c r="H19" s="3" t="s">
        <v>171</v>
      </c>
      <c r="I19" s="3" t="s">
        <v>176</v>
      </c>
      <c r="J19" s="109" t="s">
        <v>387</v>
      </c>
      <c r="K19" s="109" t="s">
        <v>388</v>
      </c>
    </row>
    <row r="20" spans="1:11">
      <c r="A20" s="3" t="s">
        <v>54</v>
      </c>
      <c r="B20" s="3" t="s">
        <v>54</v>
      </c>
      <c r="C20" s="3" t="s">
        <v>58</v>
      </c>
      <c r="D20" s="3" t="s">
        <v>54</v>
      </c>
      <c r="E20" s="4" t="s">
        <v>5</v>
      </c>
      <c r="F20" s="3" t="s">
        <v>127</v>
      </c>
      <c r="G20" s="3" t="s">
        <v>177</v>
      </c>
      <c r="H20" s="3" t="s">
        <v>171</v>
      </c>
      <c r="I20" s="3" t="s">
        <v>176</v>
      </c>
      <c r="J20" s="109" t="s">
        <v>389</v>
      </c>
      <c r="K20" s="109" t="s">
        <v>390</v>
      </c>
    </row>
    <row r="21" spans="1:11">
      <c r="A21" s="3" t="s">
        <v>59</v>
      </c>
      <c r="B21" s="3" t="s">
        <v>59</v>
      </c>
      <c r="C21" s="3" t="s">
        <v>60</v>
      </c>
      <c r="D21" s="3" t="s">
        <v>22</v>
      </c>
      <c r="E21" s="4" t="s">
        <v>5</v>
      </c>
      <c r="F21" s="3" t="s">
        <v>128</v>
      </c>
      <c r="G21" s="3" t="s">
        <v>150</v>
      </c>
      <c r="H21" s="3" t="s">
        <v>171</v>
      </c>
      <c r="I21" s="3" t="s">
        <v>176</v>
      </c>
      <c r="J21" s="109" t="s">
        <v>391</v>
      </c>
      <c r="K21" s="109" t="s">
        <v>392</v>
      </c>
    </row>
    <row r="22" spans="1:11">
      <c r="A22" s="3" t="s">
        <v>61</v>
      </c>
      <c r="B22" s="3" t="s">
        <v>61</v>
      </c>
      <c r="C22" s="3" t="s">
        <v>62</v>
      </c>
      <c r="D22" s="3" t="s">
        <v>61</v>
      </c>
      <c r="E22" s="4" t="s">
        <v>5</v>
      </c>
      <c r="F22" s="3" t="s">
        <v>129</v>
      </c>
      <c r="G22" s="3" t="s">
        <v>150</v>
      </c>
      <c r="H22" s="3" t="s">
        <v>171</v>
      </c>
      <c r="I22" s="3" t="s">
        <v>176</v>
      </c>
      <c r="J22" s="109" t="s">
        <v>393</v>
      </c>
      <c r="K22" s="109" t="s">
        <v>394</v>
      </c>
    </row>
    <row r="23" spans="1:11">
      <c r="A23" s="3" t="s">
        <v>63</v>
      </c>
      <c r="B23" s="3" t="s">
        <v>63</v>
      </c>
      <c r="C23" s="3" t="s">
        <v>64</v>
      </c>
      <c r="D23" s="3" t="s">
        <v>63</v>
      </c>
      <c r="E23" s="4" t="s">
        <v>5</v>
      </c>
      <c r="F23" s="3" t="s">
        <v>130</v>
      </c>
      <c r="G23" s="3" t="s">
        <v>177</v>
      </c>
      <c r="H23" s="3" t="s">
        <v>171</v>
      </c>
      <c r="I23" s="3" t="s">
        <v>176</v>
      </c>
      <c r="J23" s="109" t="s">
        <v>395</v>
      </c>
      <c r="K23" s="109" t="s">
        <v>396</v>
      </c>
    </row>
    <row r="24" spans="1:11">
      <c r="A24" s="3" t="s">
        <v>16</v>
      </c>
      <c r="B24" s="3" t="s">
        <v>16</v>
      </c>
      <c r="C24" s="3" t="s">
        <v>65</v>
      </c>
      <c r="D24" s="3" t="s">
        <v>16</v>
      </c>
      <c r="E24" s="4" t="s">
        <v>5</v>
      </c>
      <c r="F24" s="3" t="s">
        <v>131</v>
      </c>
      <c r="G24" s="3" t="s">
        <v>150</v>
      </c>
      <c r="H24" s="3" t="s">
        <v>171</v>
      </c>
      <c r="I24" s="3" t="s">
        <v>176</v>
      </c>
      <c r="J24" s="109" t="s">
        <v>397</v>
      </c>
      <c r="K24" s="109" t="s">
        <v>398</v>
      </c>
    </row>
    <row r="25" spans="1:11">
      <c r="A25" s="3" t="s">
        <v>66</v>
      </c>
      <c r="B25" s="3" t="s">
        <v>43</v>
      </c>
      <c r="C25" s="3" t="s">
        <v>67</v>
      </c>
      <c r="D25" s="3" t="s">
        <v>43</v>
      </c>
      <c r="E25" s="4" t="s">
        <v>5</v>
      </c>
      <c r="F25" s="3" t="s">
        <v>132</v>
      </c>
      <c r="G25" s="3" t="s">
        <v>175</v>
      </c>
      <c r="H25" s="3" t="s">
        <v>171</v>
      </c>
      <c r="I25" s="3" t="s">
        <v>176</v>
      </c>
      <c r="J25" s="109" t="s">
        <v>399</v>
      </c>
      <c r="K25" s="109" t="s">
        <v>400</v>
      </c>
    </row>
    <row r="26" spans="1:11">
      <c r="A26" s="3" t="s">
        <v>68</v>
      </c>
      <c r="B26" s="3" t="s">
        <v>68</v>
      </c>
      <c r="C26" s="25" t="s">
        <v>69</v>
      </c>
      <c r="D26" s="3" t="s">
        <v>68</v>
      </c>
      <c r="E26" s="4" t="s">
        <v>5</v>
      </c>
      <c r="F26" s="3" t="s">
        <v>133</v>
      </c>
      <c r="G26" s="3" t="s">
        <v>150</v>
      </c>
      <c r="H26" s="3" t="s">
        <v>171</v>
      </c>
      <c r="I26" s="3" t="s">
        <v>176</v>
      </c>
      <c r="J26" s="109" t="s">
        <v>401</v>
      </c>
      <c r="K26" s="109" t="s">
        <v>402</v>
      </c>
    </row>
    <row r="27" spans="1:11">
      <c r="A27" s="3" t="s">
        <v>6</v>
      </c>
      <c r="B27" s="3" t="s">
        <v>163</v>
      </c>
      <c r="C27" s="3" t="s">
        <v>7</v>
      </c>
      <c r="D27" s="3" t="s">
        <v>6</v>
      </c>
      <c r="E27" s="4" t="s">
        <v>5</v>
      </c>
      <c r="F27" s="3" t="s">
        <v>8</v>
      </c>
      <c r="G27" s="3" t="s">
        <v>150</v>
      </c>
      <c r="H27" s="3" t="s">
        <v>171</v>
      </c>
      <c r="I27" s="3" t="s">
        <v>176</v>
      </c>
      <c r="J27" s="109" t="s">
        <v>403</v>
      </c>
      <c r="K27" s="109" t="s">
        <v>404</v>
      </c>
    </row>
    <row r="28" spans="1:11">
      <c r="A28" s="3" t="s">
        <v>33</v>
      </c>
      <c r="B28" s="3" t="s">
        <v>33</v>
      </c>
      <c r="C28" s="3" t="s">
        <v>70</v>
      </c>
      <c r="D28" s="3" t="s">
        <v>33</v>
      </c>
      <c r="E28" s="4" t="s">
        <v>5</v>
      </c>
      <c r="F28" s="3" t="s">
        <v>182</v>
      </c>
      <c r="G28" s="3" t="s">
        <v>150</v>
      </c>
      <c r="H28" s="3" t="s">
        <v>171</v>
      </c>
      <c r="I28" s="3" t="s">
        <v>176</v>
      </c>
      <c r="J28" s="109" t="s">
        <v>405</v>
      </c>
      <c r="K28" s="109" t="s">
        <v>406</v>
      </c>
    </row>
    <row r="29" spans="1:11">
      <c r="A29" s="3" t="s">
        <v>40</v>
      </c>
      <c r="B29" s="3" t="s">
        <v>40</v>
      </c>
      <c r="C29" s="3" t="s">
        <v>71</v>
      </c>
      <c r="D29" s="3" t="s">
        <v>40</v>
      </c>
      <c r="E29" s="4" t="s">
        <v>5</v>
      </c>
      <c r="F29" s="3" t="s">
        <v>134</v>
      </c>
      <c r="G29" s="3" t="s">
        <v>177</v>
      </c>
      <c r="H29" s="3" t="s">
        <v>171</v>
      </c>
      <c r="I29" s="3" t="s">
        <v>176</v>
      </c>
      <c r="J29" s="109" t="s">
        <v>407</v>
      </c>
      <c r="K29" s="109" t="s">
        <v>408</v>
      </c>
    </row>
    <row r="30" spans="1:11">
      <c r="A30" s="3" t="s">
        <v>72</v>
      </c>
      <c r="B30" s="3" t="s">
        <v>72</v>
      </c>
      <c r="C30" s="3" t="s">
        <v>73</v>
      </c>
      <c r="D30" s="3" t="s">
        <v>72</v>
      </c>
      <c r="E30" s="4" t="s">
        <v>5</v>
      </c>
      <c r="F30" s="3" t="s">
        <v>135</v>
      </c>
      <c r="G30" s="3" t="s">
        <v>177</v>
      </c>
      <c r="H30" s="3" t="s">
        <v>171</v>
      </c>
      <c r="I30" s="3" t="s">
        <v>176</v>
      </c>
      <c r="J30" s="109" t="s">
        <v>409</v>
      </c>
      <c r="K30" s="109" t="s">
        <v>410</v>
      </c>
    </row>
    <row r="31" spans="1:11">
      <c r="A31" s="3" t="s">
        <v>74</v>
      </c>
      <c r="B31" s="3" t="s">
        <v>75</v>
      </c>
      <c r="C31" s="3" t="s">
        <v>76</v>
      </c>
      <c r="D31" s="3" t="s">
        <v>75</v>
      </c>
      <c r="E31" s="4" t="s">
        <v>5</v>
      </c>
      <c r="F31" s="3" t="s">
        <v>136</v>
      </c>
      <c r="G31" s="3" t="s">
        <v>180</v>
      </c>
      <c r="H31" s="3" t="s">
        <v>171</v>
      </c>
      <c r="I31" s="3" t="s">
        <v>176</v>
      </c>
      <c r="J31" s="109" t="s">
        <v>411</v>
      </c>
      <c r="K31" s="109" t="s">
        <v>412</v>
      </c>
    </row>
    <row r="32" spans="1:11">
      <c r="A32" s="3" t="s">
        <v>46</v>
      </c>
      <c r="B32" s="3" t="s">
        <v>46</v>
      </c>
      <c r="C32" s="3" t="s">
        <v>77</v>
      </c>
      <c r="D32" s="3" t="s">
        <v>46</v>
      </c>
      <c r="E32" s="4" t="s">
        <v>5</v>
      </c>
      <c r="F32" s="3" t="s">
        <v>137</v>
      </c>
      <c r="G32" s="3" t="s">
        <v>175</v>
      </c>
      <c r="H32" s="3" t="s">
        <v>171</v>
      </c>
      <c r="I32" s="3" t="s">
        <v>176</v>
      </c>
      <c r="J32" s="109" t="s">
        <v>413</v>
      </c>
      <c r="K32" s="109" t="s">
        <v>414</v>
      </c>
    </row>
    <row r="33" spans="1:11">
      <c r="A33" s="3" t="s">
        <v>78</v>
      </c>
      <c r="B33" s="3" t="s">
        <v>78</v>
      </c>
      <c r="C33" s="3" t="s">
        <v>79</v>
      </c>
      <c r="D33" s="3" t="s">
        <v>78</v>
      </c>
      <c r="E33" s="4" t="s">
        <v>5</v>
      </c>
      <c r="F33" s="3" t="s">
        <v>138</v>
      </c>
      <c r="G33" s="3" t="s">
        <v>150</v>
      </c>
      <c r="H33" s="3" t="s">
        <v>171</v>
      </c>
      <c r="I33" s="3" t="s">
        <v>176</v>
      </c>
      <c r="J33" s="109" t="s">
        <v>415</v>
      </c>
      <c r="K33" s="109" t="s">
        <v>416</v>
      </c>
    </row>
    <row r="34" spans="1:11">
      <c r="A34" s="3" t="s">
        <v>49</v>
      </c>
      <c r="B34" s="3" t="s">
        <v>49</v>
      </c>
      <c r="C34" s="3" t="s">
        <v>80</v>
      </c>
      <c r="D34" s="3" t="s">
        <v>49</v>
      </c>
      <c r="E34" s="4" t="s">
        <v>5</v>
      </c>
      <c r="F34" s="3" t="s">
        <v>417</v>
      </c>
      <c r="G34" s="3" t="s">
        <v>180</v>
      </c>
      <c r="H34" s="3" t="s">
        <v>171</v>
      </c>
      <c r="I34" s="3" t="s">
        <v>176</v>
      </c>
      <c r="J34" s="109"/>
      <c r="K34" s="109" t="s">
        <v>418</v>
      </c>
    </row>
    <row r="35" spans="1:11">
      <c r="A35" s="3" t="s">
        <v>81</v>
      </c>
      <c r="B35" s="3" t="s">
        <v>37</v>
      </c>
      <c r="C35" s="3" t="s">
        <v>82</v>
      </c>
      <c r="D35" s="3" t="s">
        <v>37</v>
      </c>
      <c r="E35" s="4" t="s">
        <v>5</v>
      </c>
      <c r="F35" s="3" t="s">
        <v>139</v>
      </c>
      <c r="G35" s="3" t="s">
        <v>177</v>
      </c>
      <c r="H35" s="3" t="s">
        <v>171</v>
      </c>
      <c r="I35" s="3" t="s">
        <v>176</v>
      </c>
      <c r="J35" s="109" t="s">
        <v>419</v>
      </c>
      <c r="K35" s="109" t="s">
        <v>420</v>
      </c>
    </row>
    <row r="36" spans="1:11">
      <c r="A36" s="3" t="s">
        <v>83</v>
      </c>
      <c r="B36" s="3" t="s">
        <v>83</v>
      </c>
      <c r="C36" s="3" t="s">
        <v>84</v>
      </c>
      <c r="D36" s="3" t="s">
        <v>83</v>
      </c>
      <c r="E36" s="4" t="s">
        <v>5</v>
      </c>
      <c r="F36" s="3" t="s">
        <v>140</v>
      </c>
      <c r="G36" s="3" t="s">
        <v>180</v>
      </c>
      <c r="H36" s="3" t="s">
        <v>171</v>
      </c>
      <c r="I36" s="3" t="s">
        <v>176</v>
      </c>
      <c r="J36" s="109" t="s">
        <v>421</v>
      </c>
      <c r="K36" s="109" t="s">
        <v>422</v>
      </c>
    </row>
    <row r="37" spans="1:11">
      <c r="A37" s="3" t="s">
        <v>12</v>
      </c>
      <c r="B37" s="3" t="s">
        <v>12</v>
      </c>
      <c r="C37" s="3" t="s">
        <v>85</v>
      </c>
      <c r="D37" s="3" t="s">
        <v>12</v>
      </c>
      <c r="E37" s="4" t="s">
        <v>5</v>
      </c>
      <c r="F37" s="3" t="s">
        <v>141</v>
      </c>
      <c r="G37" s="3" t="s">
        <v>177</v>
      </c>
      <c r="H37" s="3" t="s">
        <v>171</v>
      </c>
      <c r="I37" s="3" t="s">
        <v>176</v>
      </c>
      <c r="J37" s="109" t="s">
        <v>423</v>
      </c>
      <c r="K37" s="109" t="s">
        <v>424</v>
      </c>
    </row>
    <row r="38" spans="1:11">
      <c r="A38" s="3" t="s">
        <v>86</v>
      </c>
      <c r="B38" s="3" t="s">
        <v>86</v>
      </c>
      <c r="C38" s="3" t="s">
        <v>87</v>
      </c>
      <c r="D38" s="3" t="s">
        <v>12</v>
      </c>
      <c r="E38" s="4" t="s">
        <v>5</v>
      </c>
      <c r="F38" s="3" t="s">
        <v>142</v>
      </c>
      <c r="G38" s="3" t="s">
        <v>177</v>
      </c>
      <c r="H38" s="3" t="s">
        <v>171</v>
      </c>
      <c r="I38" s="3" t="s">
        <v>176</v>
      </c>
      <c r="J38" s="109" t="s">
        <v>425</v>
      </c>
      <c r="K38" s="109" t="s">
        <v>426</v>
      </c>
    </row>
    <row r="39" spans="1:11">
      <c r="A39" s="3" t="s">
        <v>88</v>
      </c>
      <c r="B39" s="3" t="s">
        <v>164</v>
      </c>
      <c r="C39" s="3" t="s">
        <v>89</v>
      </c>
      <c r="D39" s="3" t="s">
        <v>12</v>
      </c>
      <c r="E39" s="4" t="s">
        <v>5</v>
      </c>
      <c r="F39" s="3" t="s">
        <v>427</v>
      </c>
      <c r="G39" s="3" t="s">
        <v>428</v>
      </c>
      <c r="H39" s="3" t="s">
        <v>171</v>
      </c>
      <c r="I39" s="3" t="s">
        <v>176</v>
      </c>
      <c r="J39" s="109" t="s">
        <v>429</v>
      </c>
      <c r="K39" s="109" t="s">
        <v>430</v>
      </c>
    </row>
    <row r="40" spans="1:11">
      <c r="A40" s="3" t="s">
        <v>90</v>
      </c>
      <c r="B40" s="3" t="s">
        <v>90</v>
      </c>
      <c r="C40" s="3" t="s">
        <v>91</v>
      </c>
      <c r="D40" s="3" t="s">
        <v>12</v>
      </c>
      <c r="E40" s="4" t="s">
        <v>17</v>
      </c>
      <c r="F40" s="3" t="s">
        <v>183</v>
      </c>
      <c r="G40" s="3" t="s">
        <v>177</v>
      </c>
      <c r="H40" s="3" t="s">
        <v>171</v>
      </c>
      <c r="I40" s="3" t="s">
        <v>176</v>
      </c>
      <c r="J40" s="109" t="s">
        <v>431</v>
      </c>
      <c r="K40" s="109" t="s">
        <v>432</v>
      </c>
    </row>
    <row r="41" spans="1:11">
      <c r="A41" s="3" t="s">
        <v>92</v>
      </c>
      <c r="B41" s="3" t="s">
        <v>92</v>
      </c>
      <c r="C41" s="3" t="s">
        <v>93</v>
      </c>
      <c r="D41" s="3" t="s">
        <v>40</v>
      </c>
      <c r="E41" s="4" t="s">
        <v>17</v>
      </c>
      <c r="F41" s="3" t="s">
        <v>143</v>
      </c>
      <c r="G41" s="3" t="s">
        <v>180</v>
      </c>
      <c r="H41" s="3" t="s">
        <v>171</v>
      </c>
      <c r="I41" s="3" t="s">
        <v>176</v>
      </c>
      <c r="J41" s="109" t="s">
        <v>433</v>
      </c>
      <c r="K41" s="109" t="s">
        <v>434</v>
      </c>
    </row>
    <row r="42" spans="1:11">
      <c r="A42" s="3" t="s">
        <v>94</v>
      </c>
      <c r="B42" s="3" t="s">
        <v>94</v>
      </c>
      <c r="C42" s="3" t="s">
        <v>95</v>
      </c>
      <c r="D42" s="3" t="s">
        <v>33</v>
      </c>
      <c r="E42" s="4" t="s">
        <v>17</v>
      </c>
      <c r="F42" s="3" t="s">
        <v>144</v>
      </c>
      <c r="G42" s="3" t="s">
        <v>180</v>
      </c>
      <c r="H42" s="3" t="s">
        <v>171</v>
      </c>
      <c r="I42" s="3" t="s">
        <v>176</v>
      </c>
      <c r="J42" s="109" t="s">
        <v>435</v>
      </c>
      <c r="K42" s="109" t="s">
        <v>436</v>
      </c>
    </row>
    <row r="43" spans="1:11">
      <c r="A43" s="3" t="s">
        <v>96</v>
      </c>
      <c r="B43" s="3" t="s">
        <v>96</v>
      </c>
      <c r="C43" s="3" t="s">
        <v>97</v>
      </c>
      <c r="D43" s="3" t="s">
        <v>68</v>
      </c>
      <c r="E43" s="4" t="s">
        <v>17</v>
      </c>
      <c r="F43" s="3" t="s">
        <v>121</v>
      </c>
      <c r="G43" s="3" t="s">
        <v>180</v>
      </c>
      <c r="H43" s="3" t="s">
        <v>171</v>
      </c>
      <c r="I43" s="3" t="s">
        <v>176</v>
      </c>
      <c r="J43" s="109" t="s">
        <v>377</v>
      </c>
      <c r="K43" s="109" t="s">
        <v>378</v>
      </c>
    </row>
    <row r="44" spans="1:11">
      <c r="A44" s="3" t="s">
        <v>98</v>
      </c>
      <c r="B44" s="3" t="s">
        <v>98</v>
      </c>
      <c r="C44" s="3" t="s">
        <v>99</v>
      </c>
      <c r="D44" s="3" t="s">
        <v>37</v>
      </c>
      <c r="E44" s="4" t="s">
        <v>17</v>
      </c>
      <c r="F44" s="3" t="s">
        <v>145</v>
      </c>
      <c r="G44" s="3" t="s">
        <v>177</v>
      </c>
      <c r="H44" s="3" t="s">
        <v>171</v>
      </c>
      <c r="I44" s="3" t="s">
        <v>176</v>
      </c>
      <c r="J44" s="109" t="s">
        <v>437</v>
      </c>
      <c r="K44" s="109" t="s">
        <v>438</v>
      </c>
    </row>
    <row r="45" spans="1:11">
      <c r="A45" s="3" t="s">
        <v>100</v>
      </c>
      <c r="B45" s="3" t="s">
        <v>165</v>
      </c>
      <c r="C45" s="3" t="s">
        <v>101</v>
      </c>
      <c r="D45" s="3" t="s">
        <v>54</v>
      </c>
      <c r="E45" s="4" t="s">
        <v>17</v>
      </c>
      <c r="F45" s="3" t="s">
        <v>146</v>
      </c>
      <c r="G45" s="3" t="s">
        <v>180</v>
      </c>
      <c r="H45" s="3" t="s">
        <v>171</v>
      </c>
      <c r="I45" s="3" t="s">
        <v>176</v>
      </c>
      <c r="J45" s="109" t="s">
        <v>439</v>
      </c>
      <c r="K45" s="109" t="s">
        <v>440</v>
      </c>
    </row>
    <row r="46" spans="1:11">
      <c r="A46" s="3" t="s">
        <v>184</v>
      </c>
      <c r="B46" s="3" t="s">
        <v>184</v>
      </c>
      <c r="C46" s="3" t="s">
        <v>102</v>
      </c>
      <c r="D46" s="3" t="s">
        <v>54</v>
      </c>
      <c r="E46" s="4" t="s">
        <v>13</v>
      </c>
      <c r="F46" s="3" t="s">
        <v>147</v>
      </c>
      <c r="G46" s="3" t="s">
        <v>180</v>
      </c>
      <c r="H46" s="3" t="s">
        <v>171</v>
      </c>
      <c r="I46" s="3" t="s">
        <v>176</v>
      </c>
      <c r="J46" s="109" t="s">
        <v>441</v>
      </c>
      <c r="K46" s="109" t="s">
        <v>442</v>
      </c>
    </row>
    <row r="47" spans="1:11">
      <c r="A47" s="3" t="s">
        <v>166</v>
      </c>
      <c r="B47" s="3" t="s">
        <v>185</v>
      </c>
      <c r="C47" s="3" t="s">
        <v>167</v>
      </c>
      <c r="D47" s="3" t="s">
        <v>54</v>
      </c>
      <c r="E47" s="4" t="s">
        <v>13</v>
      </c>
      <c r="F47" s="3" t="s">
        <v>168</v>
      </c>
      <c r="G47" s="3" t="s">
        <v>180</v>
      </c>
      <c r="H47" s="3" t="s">
        <v>171</v>
      </c>
      <c r="I47" s="3" t="s">
        <v>176</v>
      </c>
      <c r="J47" s="109" t="s">
        <v>443</v>
      </c>
      <c r="K47" s="109" t="s">
        <v>444</v>
      </c>
    </row>
    <row r="48" spans="1:11">
      <c r="A48" s="3" t="s">
        <v>103</v>
      </c>
      <c r="B48" s="3" t="s">
        <v>103</v>
      </c>
      <c r="C48" s="3" t="s">
        <v>104</v>
      </c>
      <c r="D48" s="3" t="s">
        <v>12</v>
      </c>
      <c r="E48" s="4" t="s">
        <v>13</v>
      </c>
      <c r="F48" s="3" t="s">
        <v>445</v>
      </c>
      <c r="G48" s="3" t="s">
        <v>428</v>
      </c>
      <c r="H48" s="3" t="s">
        <v>171</v>
      </c>
      <c r="I48" s="3" t="s">
        <v>176</v>
      </c>
      <c r="J48" s="109" t="s">
        <v>446</v>
      </c>
      <c r="K48" s="109" t="s">
        <v>447</v>
      </c>
    </row>
    <row r="49" spans="1:11">
      <c r="A49" s="3" t="s">
        <v>186</v>
      </c>
      <c r="B49" s="3" t="s">
        <v>188</v>
      </c>
      <c r="C49" s="3" t="s">
        <v>189</v>
      </c>
      <c r="D49" s="3" t="s">
        <v>12</v>
      </c>
      <c r="E49" s="4" t="s">
        <v>13</v>
      </c>
      <c r="F49" s="3" t="s">
        <v>187</v>
      </c>
      <c r="G49" s="3" t="s">
        <v>428</v>
      </c>
      <c r="H49" s="3" t="s">
        <v>171</v>
      </c>
      <c r="I49" s="3" t="s">
        <v>176</v>
      </c>
      <c r="J49" s="109" t="s">
        <v>448</v>
      </c>
      <c r="K49" s="109" t="s">
        <v>449</v>
      </c>
    </row>
    <row r="50" spans="1:11">
      <c r="A50" s="3" t="s">
        <v>105</v>
      </c>
      <c r="B50" s="3" t="s">
        <v>105</v>
      </c>
      <c r="C50" s="3" t="s">
        <v>106</v>
      </c>
      <c r="D50" s="3" t="s">
        <v>54</v>
      </c>
      <c r="E50" s="4" t="s">
        <v>17</v>
      </c>
      <c r="F50" s="3" t="s">
        <v>148</v>
      </c>
      <c r="G50" s="3" t="s">
        <v>150</v>
      </c>
      <c r="H50" s="3" t="s">
        <v>171</v>
      </c>
      <c r="I50" s="3" t="s">
        <v>176</v>
      </c>
      <c r="J50" s="109" t="s">
        <v>450</v>
      </c>
      <c r="K50" s="109" t="s">
        <v>451</v>
      </c>
    </row>
    <row r="51" spans="1:11">
      <c r="A51" s="3" t="s">
        <v>107</v>
      </c>
      <c r="B51" s="3" t="s">
        <v>107</v>
      </c>
      <c r="C51" s="3" t="s">
        <v>108</v>
      </c>
      <c r="D51" s="3" t="s">
        <v>24</v>
      </c>
      <c r="E51" s="4" t="s">
        <v>17</v>
      </c>
      <c r="F51" s="3" t="s">
        <v>149</v>
      </c>
      <c r="G51" s="3" t="s">
        <v>150</v>
      </c>
      <c r="H51" s="3" t="s">
        <v>171</v>
      </c>
      <c r="I51" s="3" t="s">
        <v>176</v>
      </c>
      <c r="J51" s="109" t="s">
        <v>452</v>
      </c>
      <c r="K51" s="109" t="s">
        <v>453</v>
      </c>
    </row>
    <row r="52" spans="1:11">
      <c r="A52" s="3" t="s">
        <v>190</v>
      </c>
      <c r="B52" s="3" t="s">
        <v>192</v>
      </c>
      <c r="C52" s="3" t="s">
        <v>193</v>
      </c>
      <c r="D52" s="3" t="s">
        <v>68</v>
      </c>
      <c r="E52" s="4" t="s">
        <v>191</v>
      </c>
      <c r="F52" s="3" t="s">
        <v>454</v>
      </c>
      <c r="G52" s="3" t="s">
        <v>180</v>
      </c>
      <c r="H52" s="3" t="s">
        <v>171</v>
      </c>
      <c r="I52" s="3" t="s">
        <v>176</v>
      </c>
      <c r="J52" s="109" t="s">
        <v>455</v>
      </c>
      <c r="K52" s="109" t="s">
        <v>456</v>
      </c>
    </row>
    <row r="53" spans="1:11">
      <c r="A53" s="25" t="s">
        <v>457</v>
      </c>
      <c r="B53" s="25" t="s">
        <v>459</v>
      </c>
      <c r="C53" s="25" t="s">
        <v>460</v>
      </c>
      <c r="D53" s="25" t="s">
        <v>12</v>
      </c>
      <c r="E53" s="26" t="s">
        <v>13</v>
      </c>
      <c r="F53" s="25" t="s">
        <v>458</v>
      </c>
      <c r="G53" s="25" t="s">
        <v>177</v>
      </c>
      <c r="H53" s="3" t="s">
        <v>171</v>
      </c>
      <c r="I53" s="3" t="s">
        <v>176</v>
      </c>
      <c r="J53" s="109" t="s">
        <v>461</v>
      </c>
      <c r="K53" s="109" t="s">
        <v>462</v>
      </c>
    </row>
    <row r="54" spans="1:11">
      <c r="A54" s="109" t="s">
        <v>463</v>
      </c>
      <c r="B54" s="109" t="s">
        <v>465</v>
      </c>
      <c r="C54" s="109" t="s">
        <v>466</v>
      </c>
      <c r="D54" s="109" t="s">
        <v>68</v>
      </c>
      <c r="E54" s="110" t="s">
        <v>13</v>
      </c>
      <c r="F54" s="109" t="s">
        <v>464</v>
      </c>
      <c r="G54" s="109" t="s">
        <v>150</v>
      </c>
      <c r="H54" s="109" t="s">
        <v>171</v>
      </c>
      <c r="I54" s="109" t="s">
        <v>176</v>
      </c>
      <c r="J54" s="109" t="s">
        <v>467</v>
      </c>
      <c r="K54" s="109" t="s">
        <v>468</v>
      </c>
    </row>
    <row r="55" spans="1:11">
      <c r="A55" s="109" t="s">
        <v>469</v>
      </c>
      <c r="B55" s="109" t="s">
        <v>469</v>
      </c>
      <c r="C55" s="109" t="s">
        <v>472</v>
      </c>
      <c r="D55" s="109" t="s">
        <v>24</v>
      </c>
      <c r="E55" s="110" t="s">
        <v>470</v>
      </c>
      <c r="F55" s="109" t="s">
        <v>471</v>
      </c>
      <c r="G55" s="109" t="s">
        <v>473</v>
      </c>
      <c r="H55" s="109" t="s">
        <v>171</v>
      </c>
      <c r="I55" s="109" t="s">
        <v>176</v>
      </c>
      <c r="J55" s="109" t="s">
        <v>474</v>
      </c>
      <c r="K55" s="109" t="s">
        <v>475</v>
      </c>
    </row>
    <row r="56" spans="1:11">
      <c r="A56" s="109" t="s">
        <v>476</v>
      </c>
      <c r="B56" s="109" t="s">
        <v>476</v>
      </c>
      <c r="C56" s="109" t="s">
        <v>478</v>
      </c>
      <c r="D56" s="109" t="s">
        <v>54</v>
      </c>
      <c r="E56" s="110" t="s">
        <v>13</v>
      </c>
      <c r="F56" s="109" t="s">
        <v>477</v>
      </c>
      <c r="G56" s="109" t="s">
        <v>473</v>
      </c>
      <c r="H56" s="109" t="s">
        <v>171</v>
      </c>
      <c r="I56" s="109" t="s">
        <v>176</v>
      </c>
      <c r="J56" s="109" t="s">
        <v>479</v>
      </c>
      <c r="K56" s="109" t="s">
        <v>480</v>
      </c>
    </row>
    <row r="57" spans="1:11">
      <c r="A57" s="109" t="s">
        <v>481</v>
      </c>
      <c r="B57" s="109" t="s">
        <v>197</v>
      </c>
      <c r="C57" s="109" t="s">
        <v>483</v>
      </c>
      <c r="D57" s="109" t="s">
        <v>68</v>
      </c>
      <c r="E57" s="110" t="s">
        <v>17</v>
      </c>
      <c r="F57" s="109" t="s">
        <v>482</v>
      </c>
      <c r="G57" s="109" t="s">
        <v>175</v>
      </c>
      <c r="H57" s="109" t="s">
        <v>171</v>
      </c>
      <c r="I57" s="109" t="s">
        <v>176</v>
      </c>
      <c r="J57" s="109" t="s">
        <v>484</v>
      </c>
      <c r="K57" s="109" t="s">
        <v>485</v>
      </c>
    </row>
    <row r="58" spans="1:11">
      <c r="A58" s="109" t="s">
        <v>486</v>
      </c>
      <c r="B58" s="109" t="s">
        <v>487</v>
      </c>
      <c r="C58" s="109" t="s">
        <v>488</v>
      </c>
      <c r="D58" s="109" t="s">
        <v>486</v>
      </c>
      <c r="E58" s="110" t="s">
        <v>5</v>
      </c>
      <c r="F58" s="109" t="s">
        <v>8</v>
      </c>
      <c r="G58" s="109" t="s">
        <v>150</v>
      </c>
      <c r="H58" s="109" t="s">
        <v>171</v>
      </c>
      <c r="I58" s="109" t="s">
        <v>176</v>
      </c>
      <c r="J58" s="109" t="s">
        <v>403</v>
      </c>
      <c r="K58" s="109" t="s">
        <v>404</v>
      </c>
    </row>
    <row r="59" spans="1:11">
      <c r="A59" s="109" t="s">
        <v>489</v>
      </c>
      <c r="B59" s="109" t="s">
        <v>489</v>
      </c>
      <c r="C59" s="109" t="s">
        <v>490</v>
      </c>
      <c r="D59" s="109" t="s">
        <v>489</v>
      </c>
      <c r="E59" s="110" t="s">
        <v>5</v>
      </c>
      <c r="F59" s="109"/>
      <c r="G59" s="109" t="s">
        <v>473</v>
      </c>
      <c r="H59" s="109" t="s">
        <v>171</v>
      </c>
      <c r="I59" s="109" t="s">
        <v>176</v>
      </c>
      <c r="J59" s="109"/>
      <c r="K59" s="109"/>
    </row>
    <row r="60" spans="1:11">
      <c r="A60" s="109" t="s">
        <v>491</v>
      </c>
      <c r="B60" s="109" t="s">
        <v>491</v>
      </c>
      <c r="C60" s="109" t="s">
        <v>494</v>
      </c>
      <c r="D60" s="109" t="s">
        <v>46</v>
      </c>
      <c r="E60" s="110" t="s">
        <v>492</v>
      </c>
      <c r="F60" s="109" t="s">
        <v>493</v>
      </c>
      <c r="G60" s="109" t="s">
        <v>473</v>
      </c>
      <c r="H60" s="109" t="s">
        <v>171</v>
      </c>
      <c r="I60" s="109" t="s">
        <v>176</v>
      </c>
      <c r="J60" s="109" t="s">
        <v>495</v>
      </c>
      <c r="K60" s="109" t="s">
        <v>496</v>
      </c>
    </row>
    <row r="61" spans="1:11">
      <c r="A61" s="109" t="s">
        <v>497</v>
      </c>
      <c r="B61" s="109" t="s">
        <v>498</v>
      </c>
      <c r="C61" s="109" t="s">
        <v>499</v>
      </c>
      <c r="D61" s="109" t="s">
        <v>54</v>
      </c>
      <c r="E61" s="110" t="s">
        <v>13</v>
      </c>
      <c r="F61" s="109"/>
      <c r="G61" s="109" t="s">
        <v>473</v>
      </c>
      <c r="H61" s="109" t="s">
        <v>171</v>
      </c>
      <c r="I61" s="109" t="s">
        <v>176</v>
      </c>
      <c r="J61" s="109"/>
      <c r="K61" s="109"/>
    </row>
    <row r="62" spans="1:11">
      <c r="A62" s="109" t="s">
        <v>500</v>
      </c>
      <c r="B62" s="109" t="s">
        <v>500</v>
      </c>
      <c r="C62" s="109" t="s">
        <v>502</v>
      </c>
      <c r="D62" s="109" t="s">
        <v>486</v>
      </c>
      <c r="E62" s="110" t="s">
        <v>191</v>
      </c>
      <c r="F62" s="109" t="s">
        <v>501</v>
      </c>
      <c r="G62" s="109" t="s">
        <v>473</v>
      </c>
      <c r="H62" s="109" t="s">
        <v>171</v>
      </c>
      <c r="I62" s="109" t="s">
        <v>176</v>
      </c>
      <c r="J62" s="109" t="s">
        <v>503</v>
      </c>
      <c r="K62" s="109"/>
    </row>
    <row r="63" spans="1:11">
      <c r="A63" s="109" t="s">
        <v>504</v>
      </c>
      <c r="B63" s="109" t="s">
        <v>504</v>
      </c>
      <c r="C63" s="109" t="s">
        <v>506</v>
      </c>
      <c r="D63" s="109" t="s">
        <v>54</v>
      </c>
      <c r="E63" s="110" t="s">
        <v>470</v>
      </c>
      <c r="F63" s="109" t="s">
        <v>505</v>
      </c>
      <c r="G63" s="109" t="s">
        <v>473</v>
      </c>
      <c r="H63" s="109" t="s">
        <v>171</v>
      </c>
      <c r="I63" s="109" t="s">
        <v>176</v>
      </c>
      <c r="J63" s="109" t="s">
        <v>507</v>
      </c>
      <c r="K63" s="109" t="s">
        <v>508</v>
      </c>
    </row>
    <row r="64" spans="1:11">
      <c r="A64" s="109" t="s">
        <v>509</v>
      </c>
      <c r="B64" s="109" t="s">
        <v>511</v>
      </c>
      <c r="C64" s="109" t="s">
        <v>512</v>
      </c>
      <c r="D64" s="109" t="s">
        <v>54</v>
      </c>
      <c r="E64" s="110" t="s">
        <v>492</v>
      </c>
      <c r="F64" s="109" t="s">
        <v>510</v>
      </c>
      <c r="G64" s="109" t="s">
        <v>473</v>
      </c>
      <c r="H64" s="109" t="s">
        <v>171</v>
      </c>
      <c r="I64" s="109" t="s">
        <v>176</v>
      </c>
      <c r="J64" s="109"/>
      <c r="K64" s="109"/>
    </row>
    <row r="65" spans="1:11">
      <c r="A65" s="109" t="s">
        <v>513</v>
      </c>
      <c r="B65" s="109" t="s">
        <v>514</v>
      </c>
      <c r="C65" s="109" t="s">
        <v>515</v>
      </c>
      <c r="D65" s="109" t="s">
        <v>54</v>
      </c>
      <c r="E65" s="110" t="s">
        <v>13</v>
      </c>
      <c r="F65" s="109"/>
      <c r="G65" s="109" t="s">
        <v>473</v>
      </c>
      <c r="H65" s="109" t="s">
        <v>171</v>
      </c>
      <c r="I65" s="109" t="s">
        <v>176</v>
      </c>
      <c r="J65" s="109"/>
      <c r="K65" s="109"/>
    </row>
    <row r="66" spans="1:11">
      <c r="A66" s="109" t="s">
        <v>516</v>
      </c>
      <c r="B66" s="109" t="s">
        <v>517</v>
      </c>
      <c r="C66" s="109" t="s">
        <v>518</v>
      </c>
      <c r="D66" s="109" t="s">
        <v>46</v>
      </c>
      <c r="E66" s="110" t="s">
        <v>191</v>
      </c>
      <c r="F66" s="109"/>
      <c r="G66" s="109" t="s">
        <v>473</v>
      </c>
      <c r="H66" s="109" t="s">
        <v>171</v>
      </c>
      <c r="I66" s="109" t="s">
        <v>176</v>
      </c>
      <c r="J66" s="109"/>
      <c r="K66" s="109"/>
    </row>
    <row r="67" spans="1:11">
      <c r="A67" s="109" t="s">
        <v>519</v>
      </c>
      <c r="B67" s="109" t="s">
        <v>520</v>
      </c>
      <c r="C67" s="109" t="s">
        <v>521</v>
      </c>
      <c r="D67" s="109" t="s">
        <v>12</v>
      </c>
      <c r="E67" s="110" t="s">
        <v>191</v>
      </c>
      <c r="F67" s="109"/>
      <c r="G67" s="109" t="s">
        <v>522</v>
      </c>
      <c r="H67" s="109" t="s">
        <v>171</v>
      </c>
      <c r="I67" s="109" t="s">
        <v>176</v>
      </c>
      <c r="J67" s="109"/>
      <c r="K67" s="10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4">
    <tabColor rgb="FF7030A0"/>
  </sheetPr>
  <dimension ref="A1:K36"/>
  <sheetViews>
    <sheetView showGridLines="0" rightToLeft="1" zoomScale="90" zoomScaleNormal="90" workbookViewId="0"/>
  </sheetViews>
  <sheetFormatPr defaultColWidth="9" defaultRowHeight="14.25"/>
  <cols>
    <col min="1" max="1" width="16" style="96" customWidth="1"/>
    <col min="2" max="7" width="12.625" style="95" customWidth="1"/>
    <col min="8" max="8" width="12.625" style="96" customWidth="1"/>
    <col min="9" max="16384" width="9" style="96"/>
  </cols>
  <sheetData>
    <row r="1" spans="1:11" s="90" customFormat="1" ht="29.25" customHeight="1">
      <c r="A1" s="86"/>
      <c r="B1" s="87"/>
      <c r="C1" s="14" t="s">
        <v>346</v>
      </c>
      <c r="D1" s="105"/>
      <c r="E1" s="105"/>
      <c r="F1" s="88"/>
      <c r="G1" s="88"/>
      <c r="H1" s="89"/>
      <c r="I1" s="89"/>
      <c r="J1" s="89"/>
      <c r="K1" s="89"/>
    </row>
    <row r="2" spans="1:11" s="90" customFormat="1" ht="6" customHeight="1">
      <c r="A2" s="91"/>
      <c r="B2" s="92"/>
      <c r="C2" s="92"/>
      <c r="D2" s="92"/>
      <c r="E2" s="92"/>
      <c r="F2" s="92"/>
      <c r="G2" s="92"/>
      <c r="H2" s="91"/>
      <c r="I2" s="91"/>
      <c r="J2" s="91"/>
      <c r="K2" s="91"/>
    </row>
    <row r="3" spans="1:11" s="90" customFormat="1" ht="15">
      <c r="B3" s="93"/>
      <c r="C3" s="94"/>
      <c r="D3" s="94"/>
      <c r="E3" s="93"/>
      <c r="F3" s="93"/>
      <c r="G3" s="93"/>
      <c r="H3" s="93"/>
    </row>
    <row r="4" spans="1:11" s="90" customFormat="1" ht="15">
      <c r="B4" s="93"/>
      <c r="C4" s="94"/>
      <c r="D4" s="94"/>
      <c r="E4" s="93"/>
      <c r="F4" s="93"/>
      <c r="G4" s="93"/>
      <c r="H4" s="93"/>
    </row>
    <row r="5" spans="1:11" s="90" customFormat="1" ht="15">
      <c r="B5" s="93"/>
      <c r="C5" s="94"/>
      <c r="D5" s="94"/>
      <c r="E5" s="93"/>
      <c r="F5" s="93"/>
      <c r="G5" s="93"/>
      <c r="H5" s="93"/>
    </row>
    <row r="6" spans="1:11" s="90" customFormat="1" ht="15">
      <c r="B6" s="93"/>
      <c r="C6" s="94"/>
      <c r="D6" s="94"/>
      <c r="E6" s="93"/>
      <c r="F6" s="93"/>
      <c r="G6" s="93"/>
      <c r="H6" s="93"/>
    </row>
    <row r="7" spans="1:11" s="90" customFormat="1" ht="15">
      <c r="B7" s="93"/>
      <c r="C7" s="94"/>
      <c r="D7" s="94"/>
      <c r="E7" s="93"/>
      <c r="F7" s="93"/>
      <c r="G7" s="93"/>
      <c r="H7" s="93"/>
    </row>
    <row r="8" spans="1:11" s="90" customFormat="1" ht="15">
      <c r="B8" s="93"/>
      <c r="C8" s="94"/>
      <c r="D8" s="94"/>
      <c r="E8" s="93"/>
      <c r="F8" s="93"/>
      <c r="G8" s="93"/>
      <c r="H8" s="93"/>
    </row>
    <row r="9" spans="1:11" s="90" customFormat="1" ht="15">
      <c r="B9" s="93"/>
      <c r="C9" s="94"/>
      <c r="D9" s="94"/>
      <c r="E9" s="93"/>
      <c r="F9" s="93"/>
      <c r="G9" s="93"/>
      <c r="H9" s="93"/>
    </row>
    <row r="10" spans="1:11" s="90" customFormat="1" ht="15" hidden="1">
      <c r="B10" s="93"/>
      <c r="C10" s="94"/>
      <c r="D10" s="94"/>
      <c r="E10" s="93"/>
      <c r="F10" s="93"/>
      <c r="G10" s="93"/>
      <c r="H10" s="93"/>
    </row>
    <row r="11" spans="1:11" hidden="1">
      <c r="A11"/>
      <c r="B11"/>
    </row>
    <row r="13" spans="1:11">
      <c r="A13" s="147"/>
      <c r="B13" s="148"/>
      <c r="C13" s="149"/>
      <c r="D13"/>
      <c r="E13"/>
      <c r="F13"/>
      <c r="G13"/>
      <c r="H13"/>
    </row>
    <row r="14" spans="1:11">
      <c r="A14" s="150"/>
      <c r="B14" s="151"/>
      <c r="C14" s="152"/>
      <c r="D14"/>
      <c r="E14"/>
      <c r="F14"/>
      <c r="G14"/>
      <c r="H14"/>
    </row>
    <row r="15" spans="1:11">
      <c r="A15" s="150"/>
      <c r="B15" s="151"/>
      <c r="C15" s="152"/>
      <c r="D15"/>
      <c r="E15"/>
      <c r="F15"/>
      <c r="G15"/>
      <c r="H15"/>
    </row>
    <row r="16" spans="1:11">
      <c r="A16" s="150"/>
      <c r="B16" s="151"/>
      <c r="C16" s="152"/>
      <c r="D16"/>
      <c r="E16"/>
      <c r="F16"/>
      <c r="G16"/>
      <c r="H16"/>
    </row>
    <row r="17" spans="1:8">
      <c r="A17" s="150"/>
      <c r="B17" s="151"/>
      <c r="C17" s="152"/>
      <c r="D17"/>
      <c r="E17"/>
      <c r="F17"/>
      <c r="G17"/>
      <c r="H17"/>
    </row>
    <row r="18" spans="1:8">
      <c r="A18" s="150"/>
      <c r="B18" s="151"/>
      <c r="C18" s="152"/>
      <c r="D18"/>
      <c r="E18"/>
      <c r="F18"/>
      <c r="G18"/>
      <c r="H18"/>
    </row>
    <row r="19" spans="1:8">
      <c r="A19" s="150"/>
      <c r="B19" s="151"/>
      <c r="C19" s="152"/>
      <c r="D19"/>
      <c r="E19"/>
      <c r="F19"/>
      <c r="G19"/>
      <c r="H19"/>
    </row>
    <row r="20" spans="1:8">
      <c r="A20" s="150"/>
      <c r="B20" s="151"/>
      <c r="C20" s="152"/>
      <c r="D20"/>
      <c r="E20"/>
      <c r="F20"/>
      <c r="G20"/>
      <c r="H20"/>
    </row>
    <row r="21" spans="1:8">
      <c r="A21" s="150"/>
      <c r="B21" s="151"/>
      <c r="C21" s="152"/>
      <c r="D21"/>
      <c r="E21"/>
      <c r="F21"/>
      <c r="G21"/>
      <c r="H21"/>
    </row>
    <row r="22" spans="1:8">
      <c r="A22" s="150"/>
      <c r="B22" s="151"/>
      <c r="C22" s="152"/>
      <c r="D22"/>
      <c r="E22"/>
      <c r="F22"/>
      <c r="G22"/>
      <c r="H22"/>
    </row>
    <row r="23" spans="1:8">
      <c r="A23" s="150"/>
      <c r="B23" s="151"/>
      <c r="C23" s="152"/>
      <c r="D23"/>
      <c r="E23"/>
      <c r="F23"/>
      <c r="G23"/>
      <c r="H23"/>
    </row>
    <row r="24" spans="1:8">
      <c r="A24" s="150"/>
      <c r="B24" s="151"/>
      <c r="C24" s="152"/>
      <c r="D24"/>
      <c r="E24"/>
      <c r="F24"/>
      <c r="G24"/>
      <c r="H24"/>
    </row>
    <row r="25" spans="1:8">
      <c r="A25" s="150"/>
      <c r="B25" s="151"/>
      <c r="C25" s="152"/>
      <c r="D25"/>
      <c r="E25"/>
      <c r="F25"/>
      <c r="G25"/>
      <c r="H25"/>
    </row>
    <row r="26" spans="1:8">
      <c r="A26" s="150"/>
      <c r="B26" s="151"/>
      <c r="C26" s="152"/>
      <c r="D26"/>
      <c r="E26"/>
      <c r="F26"/>
      <c r="G26"/>
      <c r="H26"/>
    </row>
    <row r="27" spans="1:8">
      <c r="A27" s="150"/>
      <c r="B27" s="151"/>
      <c r="C27" s="152"/>
      <c r="D27"/>
      <c r="E27"/>
      <c r="F27"/>
      <c r="G27"/>
      <c r="H27"/>
    </row>
    <row r="28" spans="1:8">
      <c r="A28" s="150"/>
      <c r="B28" s="151"/>
      <c r="C28" s="152"/>
      <c r="D28"/>
      <c r="E28"/>
      <c r="F28"/>
      <c r="G28"/>
      <c r="H28"/>
    </row>
    <row r="29" spans="1:8">
      <c r="A29" s="150"/>
      <c r="B29" s="151"/>
      <c r="C29" s="152"/>
      <c r="D29"/>
      <c r="E29"/>
      <c r="F29"/>
      <c r="G29"/>
      <c r="H29"/>
    </row>
    <row r="30" spans="1:8">
      <c r="A30" s="153"/>
      <c r="B30" s="154"/>
      <c r="C30" s="155"/>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14">
    <pageSetUpPr fitToPage="1"/>
  </sheetPr>
  <dimension ref="A1:AF329"/>
  <sheetViews>
    <sheetView rightToLeft="1" topLeftCell="X3" zoomScale="145" zoomScaleNormal="145" workbookViewId="0">
      <selection activeCell="V9" sqref="V9"/>
    </sheetView>
  </sheetViews>
  <sheetFormatPr defaultRowHeight="14.25"/>
  <cols>
    <col min="1" max="2" width="11" customWidth="1"/>
    <col min="8" max="8" width="9.625" customWidth="1"/>
    <col min="18" max="18" width="38.375" bestFit="1" customWidth="1"/>
    <col min="19" max="19" width="12.625" customWidth="1"/>
    <col min="20" max="20" width="18.25" customWidth="1"/>
    <col min="22" max="22" width="15.875" bestFit="1" customWidth="1"/>
    <col min="28" max="28" width="9.25" customWidth="1"/>
  </cols>
  <sheetData>
    <row r="1" spans="1:32">
      <c r="AD1">
        <f ca="1">MAX(טבלה9[מיון])</f>
        <v>14</v>
      </c>
    </row>
    <row r="2" spans="1:32" s="1" customFormat="1" ht="28.5">
      <c r="B2" t="s">
        <v>151</v>
      </c>
      <c r="D2" s="9" t="s">
        <v>194</v>
      </c>
      <c r="F2" s="9" t="s">
        <v>199</v>
      </c>
      <c r="H2" s="54" t="s">
        <v>238</v>
      </c>
      <c r="J2" s="1" t="s">
        <v>213</v>
      </c>
      <c r="L2" s="1" t="s">
        <v>216</v>
      </c>
      <c r="N2" s="1" t="s">
        <v>222</v>
      </c>
      <c r="P2" s="1" t="s">
        <v>232</v>
      </c>
      <c r="R2" s="1" t="s">
        <v>253</v>
      </c>
      <c r="T2" s="1" t="s">
        <v>264</v>
      </c>
      <c r="V2" s="1" t="s">
        <v>282</v>
      </c>
      <c r="X2" s="1" t="s">
        <v>291</v>
      </c>
      <c r="Z2" s="1" t="s">
        <v>306</v>
      </c>
      <c r="AB2" s="1" t="s">
        <v>307</v>
      </c>
      <c r="AD2" s="97" t="s">
        <v>273</v>
      </c>
      <c r="AF2" s="1" t="s">
        <v>690</v>
      </c>
    </row>
    <row r="3" spans="1:32">
      <c r="B3" t="s">
        <v>152</v>
      </c>
      <c r="D3" s="7" t="s">
        <v>195</v>
      </c>
      <c r="F3" s="7" t="s">
        <v>201</v>
      </c>
      <c r="H3" s="7" t="s">
        <v>239</v>
      </c>
      <c r="J3" s="50" t="s">
        <v>256</v>
      </c>
      <c r="L3" t="s">
        <v>228</v>
      </c>
      <c r="N3" t="s">
        <v>269</v>
      </c>
      <c r="O3">
        <v>0</v>
      </c>
      <c r="P3" s="50" t="s">
        <v>236</v>
      </c>
      <c r="R3" t="s">
        <v>251</v>
      </c>
      <c r="T3" t="s">
        <v>261</v>
      </c>
      <c r="U3">
        <v>0</v>
      </c>
      <c r="V3" t="s">
        <v>283</v>
      </c>
      <c r="W3">
        <v>0</v>
      </c>
      <c r="X3" t="s">
        <v>292</v>
      </c>
      <c r="Z3" t="s">
        <v>292</v>
      </c>
      <c r="AB3" t="s">
        <v>308</v>
      </c>
      <c r="AD3" s="98" t="str">
        <f ca="1">IF($AD$1=0,"",IF(ROWS($AD$2:$AD2)&gt;$AD$1,"",INDEX(טבלה9[[#All],[שם היחידה]],MATCH(ROWS($AD$2:$AD2),טבלה9[[#All],[מיון]],0))))</f>
        <v>הכשרת מאמנים</v>
      </c>
      <c r="AF3" t="s">
        <v>691</v>
      </c>
    </row>
    <row r="4" spans="1:32">
      <c r="B4" t="s">
        <v>153</v>
      </c>
      <c r="D4" s="8" t="s">
        <v>196</v>
      </c>
      <c r="F4" s="8" t="s">
        <v>200</v>
      </c>
      <c r="H4" s="8" t="s">
        <v>240</v>
      </c>
      <c r="J4" s="50" t="s">
        <v>230</v>
      </c>
      <c r="L4" t="s">
        <v>229</v>
      </c>
      <c r="N4" t="s">
        <v>270</v>
      </c>
      <c r="O4">
        <v>1</v>
      </c>
      <c r="P4" s="50" t="s">
        <v>233</v>
      </c>
      <c r="R4" t="s">
        <v>254</v>
      </c>
      <c r="T4" t="s">
        <v>262</v>
      </c>
      <c r="U4">
        <v>1</v>
      </c>
      <c r="V4" t="s">
        <v>284</v>
      </c>
      <c r="W4">
        <v>0.2</v>
      </c>
      <c r="X4" t="s">
        <v>293</v>
      </c>
      <c r="Z4" t="s">
        <v>293</v>
      </c>
      <c r="AB4" t="s">
        <v>689</v>
      </c>
      <c r="AD4" s="98" t="str">
        <f ca="1">IF($AD$1=0,"",IF(ROWS($AD$2:$AD3)&gt;$AD$1,"",INDEX(טבלה9[[#All],[שם היחידה]],MATCH(ROWS($AD$2:$AD3),טבלה9[[#All],[מיון]],0))))</f>
        <v>המועצה לביקורת סרטים</v>
      </c>
      <c r="AF4" t="s">
        <v>692</v>
      </c>
    </row>
    <row r="5" spans="1:32">
      <c r="B5" t="s">
        <v>154</v>
      </c>
      <c r="H5" t="s">
        <v>241</v>
      </c>
      <c r="J5" s="50" t="s">
        <v>229</v>
      </c>
      <c r="L5" t="s">
        <v>230</v>
      </c>
      <c r="N5" t="s">
        <v>271</v>
      </c>
      <c r="O5">
        <v>2</v>
      </c>
      <c r="P5" s="50" t="s">
        <v>234</v>
      </c>
      <c r="R5" t="s">
        <v>255</v>
      </c>
      <c r="T5" t="s">
        <v>263</v>
      </c>
      <c r="U5">
        <v>2</v>
      </c>
      <c r="V5" t="s">
        <v>285</v>
      </c>
      <c r="W5">
        <v>0.5</v>
      </c>
      <c r="X5" t="s">
        <v>294</v>
      </c>
      <c r="Z5" t="s">
        <v>294</v>
      </c>
      <c r="AB5" t="s">
        <v>310</v>
      </c>
      <c r="AD5" s="98" t="str">
        <f ca="1">IF($AD$1=0,"",IF(ROWS($AD$2:$AD4)&gt;$AD$1,"",INDEX(טבלה9[[#All],[שם היחידה]],MATCH(ROWS($AD$2:$AD4),טבלה9[[#All],[מיון]],0))))</f>
        <v>הרשות לנהיגה ספורטיבית</v>
      </c>
      <c r="AF5" t="s">
        <v>693</v>
      </c>
    </row>
    <row r="6" spans="1:32">
      <c r="B6" t="s">
        <v>155</v>
      </c>
      <c r="H6" t="s">
        <v>243</v>
      </c>
      <c r="J6" s="50" t="s">
        <v>228</v>
      </c>
      <c r="P6" s="50" t="s">
        <v>231</v>
      </c>
      <c r="R6" t="s">
        <v>252</v>
      </c>
      <c r="T6" t="s">
        <v>260</v>
      </c>
      <c r="U6">
        <v>3</v>
      </c>
      <c r="V6" t="s">
        <v>286</v>
      </c>
      <c r="W6">
        <v>0.85</v>
      </c>
      <c r="X6" t="s">
        <v>304</v>
      </c>
      <c r="Z6" t="s">
        <v>304</v>
      </c>
      <c r="AB6" t="s">
        <v>249</v>
      </c>
      <c r="AD6" s="98" t="str">
        <f ca="1">IF($AD$1=0,"",IF(ROWS($AD$2:$AD5)&gt;$AD$1,"",INDEX(טבלה9[[#All],[שם היחידה]],MATCH(ROWS($AD$2:$AD5),טבלה9[[#All],[מיון]],0))))</f>
        <v>הרשות לצלילה ספורטיבית</v>
      </c>
      <c r="AF6" t="s">
        <v>694</v>
      </c>
    </row>
    <row r="7" spans="1:32">
      <c r="H7" t="s">
        <v>244</v>
      </c>
      <c r="J7" s="50" t="s">
        <v>257</v>
      </c>
      <c r="P7" s="50" t="s">
        <v>237</v>
      </c>
      <c r="R7" t="s">
        <v>249</v>
      </c>
      <c r="V7" t="s">
        <v>287</v>
      </c>
      <c r="W7">
        <v>1</v>
      </c>
      <c r="X7" t="s">
        <v>299</v>
      </c>
      <c r="Z7" t="s">
        <v>299</v>
      </c>
      <c r="AD7" s="98" t="str">
        <f ca="1">IF($AD$1=0,"",IF(ROWS($AD$2:$AD6)&gt;$AD$1,"",INDEX(טבלה9[[#All],[שם היחידה]],MATCH(ROWS($AD$2:$AD6),טבלה9[[#All],[מיון]],0))))</f>
        <v>מוזאונים</v>
      </c>
      <c r="AF7" t="s">
        <v>695</v>
      </c>
    </row>
    <row r="8" spans="1:32">
      <c r="H8" t="s">
        <v>245</v>
      </c>
      <c r="P8" s="50" t="s">
        <v>235</v>
      </c>
      <c r="V8" t="s">
        <v>703</v>
      </c>
      <c r="X8" t="s">
        <v>300</v>
      </c>
      <c r="Z8" t="s">
        <v>300</v>
      </c>
      <c r="AD8" s="98" t="str">
        <f ca="1">IF($AD$1=0,"",IF(ROWS($AD$2:$AD7)&gt;$AD$1,"",INDEX(טבלה9[[#All],[שם היחידה]],MATCH(ROWS($AD$2:$AD7),טבלה9[[#All],[מיון]],0))))</f>
        <v>מוזיאונים</v>
      </c>
    </row>
    <row r="9" spans="1:32">
      <c r="H9" t="s">
        <v>246</v>
      </c>
      <c r="X9" t="s">
        <v>301</v>
      </c>
      <c r="Z9" t="s">
        <v>301</v>
      </c>
      <c r="AD9" s="98" t="str">
        <f ca="1">IF($AD$1=0,"",IF(ROWS($AD$2:$AD8)&gt;$AD$1,"",INDEX(טבלה9[[#All],[שם היחידה]],MATCH(ROWS($AD$2:$AD8),טבלה9[[#All],[מיון]],0))))</f>
        <v>מועצה לביקורת סרטים</v>
      </c>
    </row>
    <row r="10" spans="1:32">
      <c r="H10" t="s">
        <v>247</v>
      </c>
      <c r="X10" t="s">
        <v>305</v>
      </c>
      <c r="Z10" t="s">
        <v>305</v>
      </c>
      <c r="AD10" s="98" t="str">
        <f ca="1">IF($AD$1=0,"",IF(ROWS($AD$2:$AD9)&gt;$AD$1,"",INDEX(טבלה9[[#All],[שם היחידה]],MATCH(ROWS($AD$2:$AD9),טבלה9[[#All],[מיון]],0))))</f>
        <v>מינהל ספורט</v>
      </c>
    </row>
    <row r="11" spans="1:32">
      <c r="H11" t="s">
        <v>248</v>
      </c>
      <c r="X11" t="s">
        <v>302</v>
      </c>
      <c r="AD11" s="98" t="str">
        <f ca="1">IF($AD$1=0,"",IF(ROWS($AD$2:$AD10)&gt;$AD$1,"",INDEX(טבלה9[[#All],[שם היחידה]],MATCH(ROWS($AD$2:$AD10),טבלה9[[#All],[מיון]],0))))</f>
        <v>מינהל תרבות</v>
      </c>
    </row>
    <row r="12" spans="1:32">
      <c r="H12" t="s">
        <v>242</v>
      </c>
      <c r="X12" t="s">
        <v>303</v>
      </c>
      <c r="AD12" s="98" t="str">
        <f ca="1">IF($AD$1=0,"",IF(ROWS($AD$2:$AD11)&gt;$AD$1,"",INDEX(טבלה9[[#All],[שם היחידה]],MATCH(ROWS($AD$2:$AD11),טבלה9[[#All],[מיון]],0))))</f>
        <v>סל הספורט</v>
      </c>
    </row>
    <row r="13" spans="1:32">
      <c r="H13" t="s">
        <v>249</v>
      </c>
      <c r="X13" t="s">
        <v>317</v>
      </c>
      <c r="AD13" s="98" t="str">
        <f ca="1">IF($AD$1=0,"",IF(ROWS($AD$2:$AD12)&gt;$AD$1,"",INDEX(טבלה9[[#All],[שם היחידה]],MATCH(ROWS($AD$2:$AD12),טבלה9[[#All],[מיון]],0))))</f>
        <v>ספורט הישגי</v>
      </c>
    </row>
    <row r="14" spans="1:32">
      <c r="X14" t="s">
        <v>318</v>
      </c>
      <c r="AD14" s="98" t="str">
        <f ca="1">IF($AD$1=0,"",IF(ROWS($AD$2:$AD13)&gt;$AD$1,"",INDEX(טבלה9[[#All],[שם היחידה]],MATCH(ROWS($AD$2:$AD13),טבלה9[[#All],[מיון]],0))))</f>
        <v>ספריות</v>
      </c>
    </row>
    <row r="15" spans="1:32">
      <c r="A15" s="6"/>
      <c r="B15" s="6"/>
      <c r="X15" t="s">
        <v>319</v>
      </c>
      <c r="AD15" s="98" t="e">
        <f ca="1">IF($AD$1=0,"",IF(ROWS($AD$2:$AD14)&gt;$AD$1,"",INDEX(טבלה9[[#All],[שם היחידה]],MATCH(ROWS($AD$2:$AD14),טבלה9[[#All],[מיון]],0))))</f>
        <v>#N/A</v>
      </c>
    </row>
    <row r="16" spans="1:32">
      <c r="X16" t="s">
        <v>320</v>
      </c>
      <c r="AD16" s="98" t="str">
        <f ca="1">IF($AD$1=0,"",IF(ROWS($AD$2:$AD15)&gt;$AD$1,"",INDEX(טבלה9[[#All],[שם היחידה]],MATCH(ROWS($AD$2:$AD15),טבלה9[[#All],[מיון]],0))))</f>
        <v>קולנוע</v>
      </c>
    </row>
    <row r="17" spans="1:30">
      <c r="X17" t="s">
        <v>321</v>
      </c>
      <c r="AD17" s="98" t="str">
        <f ca="1">IF($AD$1=0,"",IF(ROWS($AD$2:$AD16)&gt;$AD$1,"",INDEX(טבלה9[[#All],[שם היחידה]],MATCH(ROWS($AD$2:$AD16),טבלה9[[#All],[מיון]],0))))</f>
        <v/>
      </c>
    </row>
    <row r="18" spans="1:30">
      <c r="X18" t="s">
        <v>322</v>
      </c>
      <c r="AD18" s="98" t="str">
        <f ca="1">IF($AD$1=0,"",IF(ROWS($AD$2:$AD17)&gt;$AD$1,"",INDEX(טבלה9[[#All],[שם היחידה]],MATCH(ROWS($AD$2:$AD17),טבלה9[[#All],[מיון]],0))))</f>
        <v/>
      </c>
    </row>
    <row r="19" spans="1:30">
      <c r="X19" t="s">
        <v>323</v>
      </c>
      <c r="AD19" s="98" t="str">
        <f ca="1">IF($AD$1=0,"",IF(ROWS($AD$2:$AD18)&gt;$AD$1,"",INDEX(טבלה9[[#All],[שם היחידה]],MATCH(ROWS($AD$2:$AD18),טבלה9[[#All],[מיון]],0))))</f>
        <v/>
      </c>
    </row>
    <row r="20" spans="1:30" ht="15">
      <c r="A20" s="10"/>
      <c r="B20" s="10"/>
      <c r="X20" t="s">
        <v>324</v>
      </c>
      <c r="AD20" s="98" t="str">
        <f ca="1">IF($AD$1=0,"",IF(ROWS($AD$2:$AD19)&gt;$AD$1,"",INDEX(טבלה9[[#All],[שם היחידה]],MATCH(ROWS($AD$2:$AD19),טבלה9[[#All],[מיון]],0))))</f>
        <v/>
      </c>
    </row>
    <row r="21" spans="1:30">
      <c r="A21" s="11"/>
      <c r="B21" s="11"/>
      <c r="X21" t="s">
        <v>325</v>
      </c>
      <c r="AD21" s="98" t="str">
        <f ca="1">IF($AD$1=0,"",IF(ROWS($AD$2:$AD20)&gt;$AD$1,"",INDEX(טבלה9[[#All],[שם היחידה]],MATCH(ROWS($AD$2:$AD20),טבלה9[[#All],[מיון]],0))))</f>
        <v/>
      </c>
    </row>
    <row r="22" spans="1:30">
      <c r="A22" s="11"/>
      <c r="B22" s="11"/>
      <c r="X22" t="s">
        <v>326</v>
      </c>
      <c r="AD22" s="98" t="str">
        <f ca="1">IF($AD$1=0,"",IF(ROWS($AD$2:$AD21)&gt;$AD$1,"",INDEX(טבלה9[[#All],[שם היחידה]],MATCH(ROWS($AD$2:$AD21),טבלה9[[#All],[מיון]],0))))</f>
        <v/>
      </c>
    </row>
    <row r="23" spans="1:30">
      <c r="A23" s="11"/>
      <c r="B23" s="11"/>
      <c r="X23" t="s">
        <v>327</v>
      </c>
      <c r="AD23" s="98" t="str">
        <f ca="1">IF($AD$1=0,"",IF(ROWS($AD$2:$AD22)&gt;$AD$1,"",INDEX(טבלה9[[#All],[שם היחידה]],MATCH(ROWS($AD$2:$AD22),טבלה9[[#All],[מיון]],0))))</f>
        <v/>
      </c>
    </row>
    <row r="24" spans="1:30">
      <c r="A24" s="11"/>
      <c r="B24" s="11"/>
      <c r="X24" t="s">
        <v>328</v>
      </c>
      <c r="AD24" s="98" t="str">
        <f ca="1">IF($AD$1=0,"",IF(ROWS($AD$2:$AD23)&gt;$AD$1,"",INDEX(טבלה9[[#All],[שם היחידה]],MATCH(ROWS($AD$2:$AD23),טבלה9[[#All],[מיון]],0))))</f>
        <v/>
      </c>
    </row>
    <row r="25" spans="1:30">
      <c r="A25" s="11"/>
      <c r="B25" s="11"/>
      <c r="X25" t="s">
        <v>329</v>
      </c>
      <c r="AD25" s="98" t="str">
        <f ca="1">IF($AD$1=0,"",IF(ROWS($AD$2:$AD24)&gt;$AD$1,"",INDEX(טבלה9[[#All],[שם היחידה]],MATCH(ROWS($AD$2:$AD24),טבלה9[[#All],[מיון]],0))))</f>
        <v/>
      </c>
    </row>
    <row r="26" spans="1:30">
      <c r="X26" t="s">
        <v>330</v>
      </c>
      <c r="AD26" s="98" t="str">
        <f ca="1">IF($AD$1=0,"",IF(ROWS($AD$2:$AD25)&gt;$AD$1,"",INDEX(טבלה9[[#All],[שם היחידה]],MATCH(ROWS($AD$2:$AD25),טבלה9[[#All],[מיון]],0))))</f>
        <v/>
      </c>
    </row>
    <row r="27" spans="1:30">
      <c r="AD27" s="98" t="str">
        <f ca="1">IF($AD$1=0,"",IF(ROWS($AD$2:$AD26)&gt;$AD$1,"",INDEX(טבלה9[[#All],[שם היחידה]],MATCH(ROWS($AD$2:$AD26),טבלה9[[#All],[מיון]],0))))</f>
        <v/>
      </c>
    </row>
    <row r="28" spans="1:30">
      <c r="AD28" s="98" t="str">
        <f ca="1">IF($AD$1=0,"",IF(ROWS($AD$2:$AD27)&gt;$AD$1,"",INDEX(טבלה9[[#All],[שם היחידה]],MATCH(ROWS($AD$2:$AD27),טבלה9[[#All],[מיון]],0))))</f>
        <v/>
      </c>
    </row>
    <row r="29" spans="1:30">
      <c r="AD29" s="98" t="str">
        <f ca="1">IF($AD$1=0,"",IF(ROWS($AD$2:$AD28)&gt;$AD$1,"",INDEX(טבלה9[[#All],[שם היחידה]],MATCH(ROWS($AD$2:$AD28),טבלה9[[#All],[מיון]],0))))</f>
        <v/>
      </c>
    </row>
    <row r="30" spans="1:30">
      <c r="AD30" s="98" t="str">
        <f ca="1">IF($AD$1=0,"",IF(ROWS($AD$2:$AD29)&gt;$AD$1,"",INDEX(טבלה9[[#All],[שם היחידה]],MATCH(ROWS($AD$2:$AD29),טבלה9[[#All],[מיון]],0))))</f>
        <v/>
      </c>
    </row>
    <row r="31" spans="1:30">
      <c r="AD31" s="98" t="str">
        <f ca="1">IF($AD$1=0,"",IF(ROWS($AD$2:$AD30)&gt;$AD$1,"",INDEX(טבלה9[[#All],[שם היחידה]],MATCH(ROWS($AD$2:$AD30),טבלה9[[#All],[מיון]],0))))</f>
        <v/>
      </c>
    </row>
    <row r="32" spans="1:30">
      <c r="AD32" s="98" t="str">
        <f ca="1">IF($AD$1=0,"",IF(ROWS($AD$2:$AD31)&gt;$AD$1,"",INDEX(טבלה9[[#All],[שם היחידה]],MATCH(ROWS($AD$2:$AD31),טבלה9[[#All],[מיון]],0))))</f>
        <v/>
      </c>
    </row>
    <row r="33" spans="30:30">
      <c r="AD33" s="98" t="str">
        <f ca="1">IF($AD$1=0,"",IF(ROWS($AD$2:$AD32)&gt;$AD$1,"",INDEX(טבלה9[[#All],[שם היחידה]],MATCH(ROWS($AD$2:$AD32),טבלה9[[#All],[מיון]],0))))</f>
        <v/>
      </c>
    </row>
    <row r="34" spans="30:30">
      <c r="AD34" s="98" t="str">
        <f ca="1">IF($AD$1=0,"",IF(ROWS($AD$2:$AD33)&gt;$AD$1,"",INDEX(טבלה9[[#All],[שם היחידה]],MATCH(ROWS($AD$2:$AD33),טבלה9[[#All],[מיון]],0))))</f>
        <v/>
      </c>
    </row>
    <row r="35" spans="30:30">
      <c r="AD35" s="98" t="str">
        <f ca="1">IF($AD$1=0,"",IF(ROWS($AD$2:$AD34)&gt;$AD$1,"",INDEX(טבלה9[[#All],[שם היחידה]],MATCH(ROWS($AD$2:$AD34),טבלה9[[#All],[מיון]],0))))</f>
        <v/>
      </c>
    </row>
    <row r="36" spans="30:30">
      <c r="AD36" s="98" t="str">
        <f ca="1">IF($AD$1=0,"",IF(ROWS($AD$2:$AD35)&gt;$AD$1,"",INDEX(טבלה9[[#All],[שם היחידה]],MATCH(ROWS($AD$2:$AD35),טבלה9[[#All],[מיון]],0))))</f>
        <v/>
      </c>
    </row>
    <row r="37" spans="30:30">
      <c r="AD37" s="98" t="str">
        <f ca="1">IF($AD$1=0,"",IF(ROWS($AD$2:$AD36)&gt;$AD$1,"",INDEX(טבלה9[[#All],[שם היחידה]],MATCH(ROWS($AD$2:$AD36),טבלה9[[#All],[מיון]],0))))</f>
        <v/>
      </c>
    </row>
    <row r="38" spans="30:30">
      <c r="AD38" s="98" t="str">
        <f ca="1">IF($AD$1=0,"",IF(ROWS($AD$2:$AD37)&gt;$AD$1,"",INDEX(טבלה9[[#All],[שם היחידה]],MATCH(ROWS($AD$2:$AD37),טבלה9[[#All],[מיון]],0))))</f>
        <v/>
      </c>
    </row>
    <row r="39" spans="30:30">
      <c r="AD39" s="98" t="str">
        <f ca="1">IF($AD$1=0,"",IF(ROWS($AD$2:$AD38)&gt;$AD$1,"",INDEX(טבלה9[[#All],[שם היחידה]],MATCH(ROWS($AD$2:$AD38),טבלה9[[#All],[מיון]],0))))</f>
        <v/>
      </c>
    </row>
    <row r="40" spans="30:30">
      <c r="AD40" s="98" t="str">
        <f ca="1">IF($AD$1=0,"",IF(ROWS($AD$2:$AD39)&gt;$AD$1,"",INDEX(טבלה9[[#All],[שם היחידה]],MATCH(ROWS($AD$2:$AD39),טבלה9[[#All],[מיון]],0))))</f>
        <v/>
      </c>
    </row>
    <row r="41" spans="30:30">
      <c r="AD41" s="98" t="str">
        <f ca="1">IF($AD$1=0,"",IF(ROWS($AD$2:$AD40)&gt;$AD$1,"",INDEX(טבלה9[[#All],[שם היחידה]],MATCH(ROWS($AD$2:$AD40),טבלה9[[#All],[מיון]],0))))</f>
        <v/>
      </c>
    </row>
    <row r="42" spans="30:30">
      <c r="AD42" s="98" t="str">
        <f ca="1">IF($AD$1=0,"",IF(ROWS($AD$2:$AD41)&gt;$AD$1,"",INDEX(טבלה9[[#All],[שם היחידה]],MATCH(ROWS($AD$2:$AD41),טבלה9[[#All],[מיון]],0))))</f>
        <v/>
      </c>
    </row>
    <row r="43" spans="30:30">
      <c r="AD43" s="98" t="str">
        <f ca="1">IF($AD$1=0,"",IF(ROWS($AD$2:$AD42)&gt;$AD$1,"",INDEX(טבלה9[[#All],[שם היחידה]],MATCH(ROWS($AD$2:$AD42),טבלה9[[#All],[מיון]],0))))</f>
        <v/>
      </c>
    </row>
    <row r="44" spans="30:30">
      <c r="AD44" s="98" t="str">
        <f ca="1">IF($AD$1=0,"",IF(ROWS($AD$2:$AD43)&gt;$AD$1,"",INDEX(טבלה9[[#All],[שם היחידה]],MATCH(ROWS($AD$2:$AD43),טבלה9[[#All],[מיון]],0))))</f>
        <v/>
      </c>
    </row>
    <row r="45" spans="30:30">
      <c r="AD45" s="98" t="str">
        <f ca="1">IF($AD$1=0,"",IF(ROWS($AD$2:$AD44)&gt;$AD$1,"",INDEX(טבלה9[[#All],[שם היחידה]],MATCH(ROWS($AD$2:$AD44),טבלה9[[#All],[מיון]],0))))</f>
        <v/>
      </c>
    </row>
    <row r="46" spans="30:30">
      <c r="AD46" s="98" t="str">
        <f ca="1">IF($AD$1=0,"",IF(ROWS($AD$2:$AD45)&gt;$AD$1,"",INDEX(טבלה9[[#All],[שם היחידה]],MATCH(ROWS($AD$2:$AD45),טבלה9[[#All],[מיון]],0))))</f>
        <v/>
      </c>
    </row>
    <row r="47" spans="30:30">
      <c r="AD47" s="98" t="str">
        <f ca="1">IF($AD$1=0,"",IF(ROWS($AD$2:$AD46)&gt;$AD$1,"",INDEX(טבלה9[[#All],[שם היחידה]],MATCH(ROWS($AD$2:$AD46),טבלה9[[#All],[מיון]],0))))</f>
        <v/>
      </c>
    </row>
    <row r="48" spans="30:30">
      <c r="AD48" s="98" t="str">
        <f ca="1">IF($AD$1=0,"",IF(ROWS($AD$2:$AD47)&gt;$AD$1,"",INDEX(טבלה9[[#All],[שם היחידה]],MATCH(ROWS($AD$2:$AD47),טבלה9[[#All],[מיון]],0))))</f>
        <v/>
      </c>
    </row>
    <row r="49" spans="30:30">
      <c r="AD49" s="98" t="str">
        <f ca="1">IF($AD$1=0,"",IF(ROWS($AD$2:$AD48)&gt;$AD$1,"",INDEX(טבלה9[[#All],[שם היחידה]],MATCH(ROWS($AD$2:$AD48),טבלה9[[#All],[מיון]],0))))</f>
        <v/>
      </c>
    </row>
    <row r="50" spans="30:30">
      <c r="AD50" s="98" t="str">
        <f ca="1">IF($AD$1=0,"",IF(ROWS($AD$2:$AD49)&gt;$AD$1,"",INDEX(טבלה9[[#All],[שם היחידה]],MATCH(ROWS($AD$2:$AD49),טבלה9[[#All],[מיון]],0))))</f>
        <v/>
      </c>
    </row>
    <row r="51" spans="30:30">
      <c r="AD51" s="98" t="str">
        <f ca="1">IF($AD$1=0,"",IF(ROWS($AD$2:$AD50)&gt;$AD$1,"",INDEX(טבלה9[[#All],[שם היחידה]],MATCH(ROWS($AD$2:$AD50),טבלה9[[#All],[מיון]],0))))</f>
        <v/>
      </c>
    </row>
    <row r="52" spans="30:30">
      <c r="AD52" s="98" t="str">
        <f ca="1">IF($AD$1=0,"",IF(ROWS($AD$2:$AD51)&gt;$AD$1,"",INDEX(טבלה9[[#All],[שם היחידה]],MATCH(ROWS($AD$2:$AD51),טבלה9[[#All],[מיון]],0))))</f>
        <v/>
      </c>
    </row>
    <row r="53" spans="30:30">
      <c r="AD53" s="98" t="str">
        <f ca="1">IF($AD$1=0,"",IF(ROWS($AD$2:$AD52)&gt;$AD$1,"",INDEX(טבלה9[[#All],[שם היחידה]],MATCH(ROWS($AD$2:$AD52),טבלה9[[#All],[מיון]],0))))</f>
        <v/>
      </c>
    </row>
    <row r="54" spans="30:30">
      <c r="AD54" s="98" t="str">
        <f ca="1">IF($AD$1=0,"",IF(ROWS($AD$2:$AD53)&gt;$AD$1,"",INDEX(טבלה9[[#All],[שם היחידה]],MATCH(ROWS($AD$2:$AD53),טבלה9[[#All],[מיון]],0))))</f>
        <v/>
      </c>
    </row>
    <row r="55" spans="30:30">
      <c r="AD55" s="98" t="str">
        <f ca="1">IF($AD$1=0,"",IF(ROWS($AD$2:$AD54)&gt;$AD$1,"",INDEX(טבלה9[[#All],[שם היחידה]],MATCH(ROWS($AD$2:$AD54),טבלה9[[#All],[מיון]],0))))</f>
        <v/>
      </c>
    </row>
    <row r="56" spans="30:30">
      <c r="AD56" s="98" t="str">
        <f ca="1">IF($AD$1=0,"",IF(ROWS($AD$2:$AD55)&gt;$AD$1,"",INDEX(טבלה9[[#All],[שם היחידה]],MATCH(ROWS($AD$2:$AD55),טבלה9[[#All],[מיון]],0))))</f>
        <v/>
      </c>
    </row>
    <row r="57" spans="30:30">
      <c r="AD57" s="98" t="str">
        <f ca="1">IF($AD$1=0,"",IF(ROWS($AD$2:$AD56)&gt;$AD$1,"",INDEX(טבלה9[[#All],[שם היחידה]],MATCH(ROWS($AD$2:$AD56),טבלה9[[#All],[מיון]],0))))</f>
        <v/>
      </c>
    </row>
    <row r="58" spans="30:30">
      <c r="AD58" s="98" t="str">
        <f ca="1">IF($AD$1=0,"",IF(ROWS($AD$2:$AD57)&gt;$AD$1,"",INDEX(טבלה9[[#All],[שם היחידה]],MATCH(ROWS($AD$2:$AD57),טבלה9[[#All],[מיון]],0))))</f>
        <v/>
      </c>
    </row>
    <row r="59" spans="30:30">
      <c r="AD59" s="98" t="str">
        <f ca="1">IF($AD$1=0,"",IF(ROWS($AD$2:$AD58)&gt;$AD$1,"",INDEX(טבלה9[[#All],[שם היחידה]],MATCH(ROWS($AD$2:$AD58),טבלה9[[#All],[מיון]],0))))</f>
        <v/>
      </c>
    </row>
    <row r="60" spans="30:30">
      <c r="AD60" s="98" t="str">
        <f ca="1">IF($AD$1=0,"",IF(ROWS($AD$2:$AD59)&gt;$AD$1,"",INDEX(טבלה9[[#All],[שם היחידה]],MATCH(ROWS($AD$2:$AD59),טבלה9[[#All],[מיון]],0))))</f>
        <v/>
      </c>
    </row>
    <row r="61" spans="30:30">
      <c r="AD61" s="98" t="str">
        <f ca="1">IF($AD$1=0,"",IF(ROWS($AD$2:$AD60)&gt;$AD$1,"",INDEX(טבלה9[[#All],[שם היחידה]],MATCH(ROWS($AD$2:$AD60),טבלה9[[#All],[מיון]],0))))</f>
        <v/>
      </c>
    </row>
    <row r="62" spans="30:30">
      <c r="AD62" s="98" t="str">
        <f ca="1">IF($AD$1=0,"",IF(ROWS($AD$2:$AD61)&gt;$AD$1,"",INDEX(טבלה9[[#All],[שם היחידה]],MATCH(ROWS($AD$2:$AD61),טבלה9[[#All],[מיון]],0))))</f>
        <v/>
      </c>
    </row>
    <row r="63" spans="30:30">
      <c r="AD63" s="98" t="str">
        <f ca="1">IF($AD$1=0,"",IF(ROWS($AD$2:$AD62)&gt;$AD$1,"",INDEX(טבלה9[[#All],[שם היחידה]],MATCH(ROWS($AD$2:$AD62),טבלה9[[#All],[מיון]],0))))</f>
        <v/>
      </c>
    </row>
    <row r="64" spans="30:30">
      <c r="AD64" s="98" t="str">
        <f ca="1">IF($AD$1=0,"",IF(ROWS($AD$2:$AD63)&gt;$AD$1,"",INDEX(טבלה9[[#All],[שם היחידה]],MATCH(ROWS($AD$2:$AD63),טבלה9[[#All],[מיון]],0))))</f>
        <v/>
      </c>
    </row>
    <row r="65" spans="30:30">
      <c r="AD65" s="98" t="str">
        <f ca="1">IF($AD$1=0,"",IF(ROWS($AD$2:$AD64)&gt;$AD$1,"",INDEX(טבלה9[[#All],[שם היחידה]],MATCH(ROWS($AD$2:$AD64),טבלה9[[#All],[מיון]],0))))</f>
        <v/>
      </c>
    </row>
    <row r="66" spans="30:30">
      <c r="AD66" s="98" t="str">
        <f ca="1">IF($AD$1=0,"",IF(ROWS($AD$2:$AD65)&gt;$AD$1,"",INDEX(טבלה9[[#All],[שם היחידה]],MATCH(ROWS($AD$2:$AD65),טבלה9[[#All],[מיון]],0))))</f>
        <v/>
      </c>
    </row>
    <row r="67" spans="30:30">
      <c r="AD67" s="98" t="str">
        <f ca="1">IF($AD$1=0,"",IF(ROWS($AD$2:$AD66)&gt;$AD$1,"",INDEX(טבלה9[[#All],[שם היחידה]],MATCH(ROWS($AD$2:$AD66),טבלה9[[#All],[מיון]],0))))</f>
        <v/>
      </c>
    </row>
    <row r="68" spans="30:30">
      <c r="AD68" s="98" t="str">
        <f ca="1">IF($AD$1=0,"",IF(ROWS($AD$2:$AD67)&gt;$AD$1,"",INDEX(טבלה9[[#All],[שם היחידה]],MATCH(ROWS($AD$2:$AD67),טבלה9[[#All],[מיון]],0))))</f>
        <v/>
      </c>
    </row>
    <row r="69" spans="30:30">
      <c r="AD69" s="98" t="str">
        <f ca="1">IF($AD$1=0,"",IF(ROWS($AD$2:$AD68)&gt;$AD$1,"",INDEX(טבלה9[[#All],[שם היחידה]],MATCH(ROWS($AD$2:$AD68),טבלה9[[#All],[מיון]],0))))</f>
        <v/>
      </c>
    </row>
    <row r="70" spans="30:30">
      <c r="AD70" s="98" t="str">
        <f ca="1">IF($AD$1=0,"",IF(ROWS($AD$2:$AD69)&gt;$AD$1,"",INDEX(טבלה9[[#All],[שם היחידה]],MATCH(ROWS($AD$2:$AD69),טבלה9[[#All],[מיון]],0))))</f>
        <v/>
      </c>
    </row>
    <row r="71" spans="30:30">
      <c r="AD71" s="98" t="str">
        <f ca="1">IF($AD$1=0,"",IF(ROWS($AD$2:$AD70)&gt;$AD$1,"",INDEX(טבלה9[[#All],[שם היחידה]],MATCH(ROWS($AD$2:$AD70),טבלה9[[#All],[מיון]],0))))</f>
        <v/>
      </c>
    </row>
    <row r="72" spans="30:30">
      <c r="AD72" s="98" t="str">
        <f ca="1">IF($AD$1=0,"",IF(ROWS($AD$2:$AD71)&gt;$AD$1,"",INDEX(טבלה9[[#All],[שם היחידה]],MATCH(ROWS($AD$2:$AD71),טבלה9[[#All],[מיון]],0))))</f>
        <v/>
      </c>
    </row>
    <row r="73" spans="30:30">
      <c r="AD73" s="98" t="str">
        <f ca="1">IF($AD$1=0,"",IF(ROWS($AD$2:$AD72)&gt;$AD$1,"",INDEX(טבלה9[[#All],[שם היחידה]],MATCH(ROWS($AD$2:$AD72),טבלה9[[#All],[מיון]],0))))</f>
        <v/>
      </c>
    </row>
    <row r="74" spans="30:30">
      <c r="AD74" s="98" t="str">
        <f ca="1">IF($AD$1=0,"",IF(ROWS($AD$2:$AD73)&gt;$AD$1,"",INDEX(טבלה9[[#All],[שם היחידה]],MATCH(ROWS($AD$2:$AD73),טבלה9[[#All],[מיון]],0))))</f>
        <v/>
      </c>
    </row>
    <row r="75" spans="30:30">
      <c r="AD75" s="98" t="str">
        <f ca="1">IF($AD$1=0,"",IF(ROWS($AD$2:$AD74)&gt;$AD$1,"",INDEX(טבלה9[[#All],[שם היחידה]],MATCH(ROWS($AD$2:$AD74),טבלה9[[#All],[מיון]],0))))</f>
        <v/>
      </c>
    </row>
    <row r="76" spans="30:30">
      <c r="AD76" s="98" t="str">
        <f ca="1">IF($AD$1=0,"",IF(ROWS($AD$2:$AD75)&gt;$AD$1,"",INDEX(טבלה9[[#All],[שם היחידה]],MATCH(ROWS($AD$2:$AD75),טבלה9[[#All],[מיון]],0))))</f>
        <v/>
      </c>
    </row>
    <row r="77" spans="30:30">
      <c r="AD77" s="98" t="str">
        <f ca="1">IF($AD$1=0,"",IF(ROWS($AD$2:$AD76)&gt;$AD$1,"",INDEX(טבלה9[[#All],[שם היחידה]],MATCH(ROWS($AD$2:$AD76),טבלה9[[#All],[מיון]],0))))</f>
        <v/>
      </c>
    </row>
    <row r="78" spans="30:30">
      <c r="AD78" s="98" t="str">
        <f ca="1">IF($AD$1=0,"",IF(ROWS($AD$2:$AD77)&gt;$AD$1,"",INDEX(טבלה9[[#All],[שם היחידה]],MATCH(ROWS($AD$2:$AD77),טבלה9[[#All],[מיון]],0))))</f>
        <v/>
      </c>
    </row>
    <row r="79" spans="30:30">
      <c r="AD79" s="98" t="str">
        <f ca="1">IF($AD$1=0,"",IF(ROWS($AD$2:$AD78)&gt;$AD$1,"",INDEX(טבלה9[[#All],[שם היחידה]],MATCH(ROWS($AD$2:$AD78),טבלה9[[#All],[מיון]],0))))</f>
        <v/>
      </c>
    </row>
    <row r="80" spans="30:30">
      <c r="AD80" s="98" t="str">
        <f ca="1">IF($AD$1=0,"",IF(ROWS($AD$2:$AD79)&gt;$AD$1,"",INDEX(טבלה9[[#All],[שם היחידה]],MATCH(ROWS($AD$2:$AD79),טבלה9[[#All],[מיון]],0))))</f>
        <v/>
      </c>
    </row>
    <row r="81" spans="30:30">
      <c r="AD81" s="98" t="str">
        <f ca="1">IF($AD$1=0,"",IF(ROWS($AD$2:$AD80)&gt;$AD$1,"",INDEX(טבלה9[[#All],[שם היחידה]],MATCH(ROWS($AD$2:$AD80),טבלה9[[#All],[מיון]],0))))</f>
        <v/>
      </c>
    </row>
    <row r="82" spans="30:30">
      <c r="AD82" s="98" t="str">
        <f ca="1">IF($AD$1=0,"",IF(ROWS($AD$2:$AD81)&gt;$AD$1,"",INDEX(טבלה9[[#All],[שם היחידה]],MATCH(ROWS($AD$2:$AD81),טבלה9[[#All],[מיון]],0))))</f>
        <v/>
      </c>
    </row>
    <row r="83" spans="30:30">
      <c r="AD83" s="98" t="str">
        <f ca="1">IF($AD$1=0,"",IF(ROWS($AD$2:$AD82)&gt;$AD$1,"",INDEX(טבלה9[[#All],[שם היחידה]],MATCH(ROWS($AD$2:$AD82),טבלה9[[#All],[מיון]],0))))</f>
        <v/>
      </c>
    </row>
    <row r="84" spans="30:30">
      <c r="AD84" s="98" t="str">
        <f ca="1">IF($AD$1=0,"",IF(ROWS($AD$2:$AD83)&gt;$AD$1,"",INDEX(טבלה9[[#All],[שם היחידה]],MATCH(ROWS($AD$2:$AD83),טבלה9[[#All],[מיון]],0))))</f>
        <v/>
      </c>
    </row>
    <row r="85" spans="30:30">
      <c r="AD85" s="98" t="str">
        <f ca="1">IF($AD$1=0,"",IF(ROWS($AD$2:$AD84)&gt;$AD$1,"",INDEX(טבלה9[[#All],[שם היחידה]],MATCH(ROWS($AD$2:$AD84),טבלה9[[#All],[מיון]],0))))</f>
        <v/>
      </c>
    </row>
    <row r="86" spans="30:30">
      <c r="AD86" s="98" t="str">
        <f ca="1">IF($AD$1=0,"",IF(ROWS($AD$2:$AD85)&gt;$AD$1,"",INDEX(טבלה9[[#All],[שם היחידה]],MATCH(ROWS($AD$2:$AD85),טבלה9[[#All],[מיון]],0))))</f>
        <v/>
      </c>
    </row>
    <row r="87" spans="30:30">
      <c r="AD87" s="98" t="str">
        <f ca="1">IF($AD$1=0,"",IF(ROWS($AD$2:$AD86)&gt;$AD$1,"",INDEX(טבלה9[[#All],[שם היחידה]],MATCH(ROWS($AD$2:$AD86),טבלה9[[#All],[מיון]],0))))</f>
        <v/>
      </c>
    </row>
    <row r="88" spans="30:30">
      <c r="AD88" s="98" t="str">
        <f ca="1">IF($AD$1=0,"",IF(ROWS($AD$2:$AD87)&gt;$AD$1,"",INDEX(טבלה9[[#All],[שם היחידה]],MATCH(ROWS($AD$2:$AD87),טבלה9[[#All],[מיון]],0))))</f>
        <v/>
      </c>
    </row>
    <row r="89" spans="30:30">
      <c r="AD89" s="98" t="str">
        <f ca="1">IF($AD$1=0,"",IF(ROWS($AD$2:$AD88)&gt;$AD$1,"",INDEX(טבלה9[[#All],[שם היחידה]],MATCH(ROWS($AD$2:$AD88),טבלה9[[#All],[מיון]],0))))</f>
        <v/>
      </c>
    </row>
    <row r="90" spans="30:30">
      <c r="AD90" s="98" t="str">
        <f ca="1">IF($AD$1=0,"",IF(ROWS($AD$2:$AD89)&gt;$AD$1,"",INDEX(טבלה9[[#All],[שם היחידה]],MATCH(ROWS($AD$2:$AD89),טבלה9[[#All],[מיון]],0))))</f>
        <v/>
      </c>
    </row>
    <row r="91" spans="30:30">
      <c r="AD91" s="98" t="str">
        <f ca="1">IF($AD$1=0,"",IF(ROWS($AD$2:$AD90)&gt;$AD$1,"",INDEX(טבלה9[[#All],[שם היחידה]],MATCH(ROWS($AD$2:$AD90),טבלה9[[#All],[מיון]],0))))</f>
        <v/>
      </c>
    </row>
    <row r="92" spans="30:30">
      <c r="AD92" s="98" t="str">
        <f ca="1">IF($AD$1=0,"",IF(ROWS($AD$2:$AD91)&gt;$AD$1,"",INDEX(טבלה9[[#All],[שם היחידה]],MATCH(ROWS($AD$2:$AD91),טבלה9[[#All],[מיון]],0))))</f>
        <v/>
      </c>
    </row>
    <row r="93" spans="30:30">
      <c r="AD93" s="98" t="str">
        <f ca="1">IF($AD$1=0,"",IF(ROWS($AD$2:$AD92)&gt;$AD$1,"",INDEX(טבלה9[[#All],[שם היחידה]],MATCH(ROWS($AD$2:$AD92),טבלה9[[#All],[מיון]],0))))</f>
        <v/>
      </c>
    </row>
    <row r="94" spans="30:30">
      <c r="AD94" s="98" t="str">
        <f ca="1">IF($AD$1=0,"",IF(ROWS($AD$2:$AD93)&gt;$AD$1,"",INDEX(טבלה9[[#All],[שם היחידה]],MATCH(ROWS($AD$2:$AD93),טבלה9[[#All],[מיון]],0))))</f>
        <v/>
      </c>
    </row>
    <row r="95" spans="30:30">
      <c r="AD95" s="98" t="str">
        <f ca="1">IF($AD$1=0,"",IF(ROWS($AD$2:$AD94)&gt;$AD$1,"",INDEX(טבלה9[[#All],[שם היחידה]],MATCH(ROWS($AD$2:$AD94),טבלה9[[#All],[מיון]],0))))</f>
        <v/>
      </c>
    </row>
    <row r="96" spans="30:30">
      <c r="AD96" s="98" t="str">
        <f ca="1">IF($AD$1=0,"",IF(ROWS($AD$2:$AD95)&gt;$AD$1,"",INDEX(טבלה9[[#All],[שם היחידה]],MATCH(ROWS($AD$2:$AD95),טבלה9[[#All],[מיון]],0))))</f>
        <v/>
      </c>
    </row>
    <row r="97" spans="30:30">
      <c r="AD97" s="98" t="str">
        <f ca="1">IF($AD$1=0,"",IF(ROWS($AD$2:$AD96)&gt;$AD$1,"",INDEX(טבלה9[[#All],[שם היחידה]],MATCH(ROWS($AD$2:$AD96),טבלה9[[#All],[מיון]],0))))</f>
        <v/>
      </c>
    </row>
    <row r="98" spans="30:30">
      <c r="AD98" s="98" t="str">
        <f ca="1">IF($AD$1=0,"",IF(ROWS($AD$2:$AD97)&gt;$AD$1,"",INDEX(טבלה9[[#All],[שם היחידה]],MATCH(ROWS($AD$2:$AD97),טבלה9[[#All],[מיון]],0))))</f>
        <v/>
      </c>
    </row>
    <row r="99" spans="30:30">
      <c r="AD99" s="98" t="str">
        <f ca="1">IF($AD$1=0,"",IF(ROWS($AD$2:$AD98)&gt;$AD$1,"",INDEX(טבלה9[[#All],[שם היחידה]],MATCH(ROWS($AD$2:$AD98),טבלה9[[#All],[מיון]],0))))</f>
        <v/>
      </c>
    </row>
    <row r="100" spans="30:30">
      <c r="AD100" s="98" t="str">
        <f ca="1">IF($AD$1=0,"",IF(ROWS($AD$2:$AD99)&gt;$AD$1,"",INDEX(טבלה9[[#All],[שם היחידה]],MATCH(ROWS($AD$2:$AD99),טבלה9[[#All],[מיון]],0))))</f>
        <v/>
      </c>
    </row>
    <row r="101" spans="30:30">
      <c r="AD101" s="98" t="str">
        <f ca="1">IF($AD$1=0,"",IF(ROWS($AD$2:$AD100)&gt;$AD$1,"",INDEX(טבלה9[[#All],[שם היחידה]],MATCH(ROWS($AD$2:$AD100),טבלה9[[#All],[מיון]],0))))</f>
        <v/>
      </c>
    </row>
    <row r="102" spans="30:30">
      <c r="AD102" s="98" t="str">
        <f ca="1">IF($AD$1=0,"",IF(ROWS($AD$2:$AD101)&gt;$AD$1,"",INDEX(טבלה9[[#All],[שם היחידה]],MATCH(ROWS($AD$2:$AD101),טבלה9[[#All],[מיון]],0))))</f>
        <v/>
      </c>
    </row>
    <row r="103" spans="30:30">
      <c r="AD103" s="98" t="str">
        <f ca="1">IF($AD$1=0,"",IF(ROWS($AD$2:$AD102)&gt;$AD$1,"",INDEX(טבלה9[[#All],[שם היחידה]],MATCH(ROWS($AD$2:$AD102),טבלה9[[#All],[מיון]],0))))</f>
        <v/>
      </c>
    </row>
    <row r="104" spans="30:30">
      <c r="AD104" s="98" t="str">
        <f ca="1">IF($AD$1=0,"",IF(ROWS($AD$2:$AD103)&gt;$AD$1,"",INDEX(טבלה9[[#All],[שם היחידה]],MATCH(ROWS($AD$2:$AD103),טבלה9[[#All],[מיון]],0))))</f>
        <v/>
      </c>
    </row>
    <row r="105" spans="30:30">
      <c r="AD105" s="98" t="str">
        <f ca="1">IF($AD$1=0,"",IF(ROWS($AD$2:$AD104)&gt;$AD$1,"",INDEX(טבלה9[[#All],[שם היחידה]],MATCH(ROWS($AD$2:$AD104),טבלה9[[#All],[מיון]],0))))</f>
        <v/>
      </c>
    </row>
    <row r="106" spans="30:30">
      <c r="AD106" s="98" t="str">
        <f ca="1">IF($AD$1=0,"",IF(ROWS($AD$2:$AD105)&gt;$AD$1,"",INDEX(טבלה9[[#All],[שם היחידה]],MATCH(ROWS($AD$2:$AD105),טבלה9[[#All],[מיון]],0))))</f>
        <v/>
      </c>
    </row>
    <row r="107" spans="30:30">
      <c r="AD107" s="98" t="str">
        <f ca="1">IF($AD$1=0,"",IF(ROWS($AD$2:$AD106)&gt;$AD$1,"",INDEX(טבלה9[[#All],[שם היחידה]],MATCH(ROWS($AD$2:$AD106),טבלה9[[#All],[מיון]],0))))</f>
        <v/>
      </c>
    </row>
    <row r="108" spans="30:30">
      <c r="AD108" s="98" t="str">
        <f ca="1">IF($AD$1=0,"",IF(ROWS($AD$2:$AD107)&gt;$AD$1,"",INDEX(טבלה9[[#All],[שם היחידה]],MATCH(ROWS($AD$2:$AD107),טבלה9[[#All],[מיון]],0))))</f>
        <v/>
      </c>
    </row>
    <row r="109" spans="30:30">
      <c r="AD109" s="98" t="str">
        <f ca="1">IF($AD$1=0,"",IF(ROWS($AD$2:$AD108)&gt;$AD$1,"",INDEX(טבלה9[[#All],[שם היחידה]],MATCH(ROWS($AD$2:$AD108),טבלה9[[#All],[מיון]],0))))</f>
        <v/>
      </c>
    </row>
    <row r="110" spans="30:30">
      <c r="AD110" s="98" t="str">
        <f ca="1">IF($AD$1=0,"",IF(ROWS($AD$2:$AD109)&gt;$AD$1,"",INDEX(טבלה9[[#All],[שם היחידה]],MATCH(ROWS($AD$2:$AD109),טבלה9[[#All],[מיון]],0))))</f>
        <v/>
      </c>
    </row>
    <row r="111" spans="30:30">
      <c r="AD111" s="98" t="str">
        <f ca="1">IF($AD$1=0,"",IF(ROWS($AD$2:$AD110)&gt;$AD$1,"",INDEX(טבלה9[[#All],[שם היחידה]],MATCH(ROWS($AD$2:$AD110),טבלה9[[#All],[מיון]],0))))</f>
        <v/>
      </c>
    </row>
    <row r="112" spans="30:30">
      <c r="AD112" s="98" t="str">
        <f ca="1">IF($AD$1=0,"",IF(ROWS($AD$2:$AD111)&gt;$AD$1,"",INDEX(טבלה9[[#All],[שם היחידה]],MATCH(ROWS($AD$2:$AD111),טבלה9[[#All],[מיון]],0))))</f>
        <v/>
      </c>
    </row>
    <row r="113" spans="30:30">
      <c r="AD113" s="98" t="str">
        <f ca="1">IF($AD$1=0,"",IF(ROWS($AD$2:$AD112)&gt;$AD$1,"",INDEX(טבלה9[[#All],[שם היחידה]],MATCH(ROWS($AD$2:$AD112),טבלה9[[#All],[מיון]],0))))</f>
        <v/>
      </c>
    </row>
    <row r="114" spans="30:30">
      <c r="AD114" s="98" t="str">
        <f ca="1">IF($AD$1=0,"",IF(ROWS($AD$2:$AD113)&gt;$AD$1,"",INDEX(טבלה9[[#All],[שם היחידה]],MATCH(ROWS($AD$2:$AD113),טבלה9[[#All],[מיון]],0))))</f>
        <v/>
      </c>
    </row>
    <row r="115" spans="30:30">
      <c r="AD115" s="98" t="str">
        <f ca="1">IF($AD$1=0,"",IF(ROWS($AD$2:$AD114)&gt;$AD$1,"",INDEX(טבלה9[[#All],[שם היחידה]],MATCH(ROWS($AD$2:$AD114),טבלה9[[#All],[מיון]],0))))</f>
        <v/>
      </c>
    </row>
    <row r="116" spans="30:30">
      <c r="AD116" s="98" t="str">
        <f ca="1">IF($AD$1=0,"",IF(ROWS($AD$2:$AD115)&gt;$AD$1,"",INDEX(טבלה9[[#All],[שם היחידה]],MATCH(ROWS($AD$2:$AD115),טבלה9[[#All],[מיון]],0))))</f>
        <v/>
      </c>
    </row>
    <row r="117" spans="30:30">
      <c r="AD117" s="98" t="str">
        <f ca="1">IF($AD$1=0,"",IF(ROWS($AD$2:$AD116)&gt;$AD$1,"",INDEX(טבלה9[[#All],[שם היחידה]],MATCH(ROWS($AD$2:$AD116),טבלה9[[#All],[מיון]],0))))</f>
        <v/>
      </c>
    </row>
    <row r="118" spans="30:30">
      <c r="AD118" s="98" t="str">
        <f ca="1">IF($AD$1=0,"",IF(ROWS($AD$2:$AD117)&gt;$AD$1,"",INDEX(טבלה9[[#All],[שם היחידה]],MATCH(ROWS($AD$2:$AD117),טבלה9[[#All],[מיון]],0))))</f>
        <v/>
      </c>
    </row>
    <row r="119" spans="30:30">
      <c r="AD119" s="98" t="str">
        <f ca="1">IF($AD$1=0,"",IF(ROWS($AD$2:$AD118)&gt;$AD$1,"",INDEX(טבלה9[[#All],[שם היחידה]],MATCH(ROWS($AD$2:$AD118),טבלה9[[#All],[מיון]],0))))</f>
        <v/>
      </c>
    </row>
    <row r="120" spans="30:30">
      <c r="AD120" s="98" t="str">
        <f ca="1">IF($AD$1=0,"",IF(ROWS($AD$2:$AD119)&gt;$AD$1,"",INDEX(טבלה9[[#All],[שם היחידה]],MATCH(ROWS($AD$2:$AD119),טבלה9[[#All],[מיון]],0))))</f>
        <v/>
      </c>
    </row>
    <row r="121" spans="30:30">
      <c r="AD121" s="98" t="str">
        <f ca="1">IF($AD$1=0,"",IF(ROWS($AD$2:$AD120)&gt;$AD$1,"",INDEX(טבלה9[[#All],[שם היחידה]],MATCH(ROWS($AD$2:$AD120),טבלה9[[#All],[מיון]],0))))</f>
        <v/>
      </c>
    </row>
    <row r="122" spans="30:30">
      <c r="AD122" s="98" t="str">
        <f ca="1">IF($AD$1=0,"",IF(ROWS($AD$2:$AD121)&gt;$AD$1,"",INDEX(טבלה9[[#All],[שם היחידה]],MATCH(ROWS($AD$2:$AD121),טבלה9[[#All],[מיון]],0))))</f>
        <v/>
      </c>
    </row>
    <row r="123" spans="30:30">
      <c r="AD123" s="98" t="str">
        <f ca="1">IF($AD$1=0,"",IF(ROWS($AD$2:$AD122)&gt;$AD$1,"",INDEX(טבלה9[[#All],[שם היחידה]],MATCH(ROWS($AD$2:$AD122),טבלה9[[#All],[מיון]],0))))</f>
        <v/>
      </c>
    </row>
    <row r="124" spans="30:30">
      <c r="AD124" s="98" t="str">
        <f ca="1">IF($AD$1=0,"",IF(ROWS($AD$2:$AD123)&gt;$AD$1,"",INDEX(טבלה9[[#All],[שם היחידה]],MATCH(ROWS($AD$2:$AD123),טבלה9[[#All],[מיון]],0))))</f>
        <v/>
      </c>
    </row>
    <row r="125" spans="30:30">
      <c r="AD125" s="98" t="str">
        <f ca="1">IF($AD$1=0,"",IF(ROWS($AD$2:$AD124)&gt;$AD$1,"",INDEX(טבלה9[[#All],[שם היחידה]],MATCH(ROWS($AD$2:$AD124),טבלה9[[#All],[מיון]],0))))</f>
        <v/>
      </c>
    </row>
    <row r="126" spans="30:30">
      <c r="AD126" s="98" t="str">
        <f ca="1">IF($AD$1=0,"",IF(ROWS($AD$2:$AD125)&gt;$AD$1,"",INDEX(טבלה9[[#All],[שם היחידה]],MATCH(ROWS($AD$2:$AD125),טבלה9[[#All],[מיון]],0))))</f>
        <v/>
      </c>
    </row>
    <row r="127" spans="30:30">
      <c r="AD127" s="98" t="str">
        <f ca="1">IF($AD$1=0,"",IF(ROWS($AD$2:$AD126)&gt;$AD$1,"",INDEX(טבלה9[[#All],[שם היחידה]],MATCH(ROWS($AD$2:$AD126),טבלה9[[#All],[מיון]],0))))</f>
        <v/>
      </c>
    </row>
    <row r="128" spans="30:30">
      <c r="AD128" s="98" t="str">
        <f ca="1">IF($AD$1=0,"",IF(ROWS($AD$2:$AD127)&gt;$AD$1,"",INDEX(טבלה9[[#All],[שם היחידה]],MATCH(ROWS($AD$2:$AD127),טבלה9[[#All],[מיון]],0))))</f>
        <v/>
      </c>
    </row>
    <row r="129" spans="30:30">
      <c r="AD129" s="98" t="str">
        <f ca="1">IF($AD$1=0,"",IF(ROWS($AD$2:$AD128)&gt;$AD$1,"",INDEX(טבלה9[[#All],[שם היחידה]],MATCH(ROWS($AD$2:$AD128),טבלה9[[#All],[מיון]],0))))</f>
        <v/>
      </c>
    </row>
    <row r="130" spans="30:30">
      <c r="AD130" s="98" t="str">
        <f ca="1">IF($AD$1=0,"",IF(ROWS($AD$2:$AD129)&gt;$AD$1,"",INDEX(טבלה9[[#All],[שם היחידה]],MATCH(ROWS($AD$2:$AD129),טבלה9[[#All],[מיון]],0))))</f>
        <v/>
      </c>
    </row>
    <row r="131" spans="30:30">
      <c r="AD131" s="98" t="str">
        <f ca="1">IF($AD$1=0,"",IF(ROWS($AD$2:$AD130)&gt;$AD$1,"",INDEX(טבלה9[[#All],[שם היחידה]],MATCH(ROWS($AD$2:$AD130),טבלה9[[#All],[מיון]],0))))</f>
        <v/>
      </c>
    </row>
    <row r="132" spans="30:30">
      <c r="AD132" s="98" t="str">
        <f ca="1">IF($AD$1=0,"",IF(ROWS($AD$2:$AD131)&gt;$AD$1,"",INDEX(טבלה9[[#All],[שם היחידה]],MATCH(ROWS($AD$2:$AD131),טבלה9[[#All],[מיון]],0))))</f>
        <v/>
      </c>
    </row>
    <row r="133" spans="30:30">
      <c r="AD133" s="98" t="str">
        <f ca="1">IF($AD$1=0,"",IF(ROWS($AD$2:$AD132)&gt;$AD$1,"",INDEX(טבלה9[[#All],[שם היחידה]],MATCH(ROWS($AD$2:$AD132),טבלה9[[#All],[מיון]],0))))</f>
        <v/>
      </c>
    </row>
    <row r="134" spans="30:30">
      <c r="AD134" s="98" t="str">
        <f ca="1">IF($AD$1=0,"",IF(ROWS($AD$2:$AD133)&gt;$AD$1,"",INDEX(טבלה9[[#All],[שם היחידה]],MATCH(ROWS($AD$2:$AD133),טבלה9[[#All],[מיון]],0))))</f>
        <v/>
      </c>
    </row>
    <row r="135" spans="30:30">
      <c r="AD135" s="98" t="str">
        <f ca="1">IF($AD$1=0,"",IF(ROWS($AD$2:$AD134)&gt;$AD$1,"",INDEX(טבלה9[[#All],[שם היחידה]],MATCH(ROWS($AD$2:$AD134),טבלה9[[#All],[מיון]],0))))</f>
        <v/>
      </c>
    </row>
    <row r="136" spans="30:30">
      <c r="AD136" s="98" t="str">
        <f ca="1">IF($AD$1=0,"",IF(ROWS($AD$2:$AD135)&gt;$AD$1,"",INDEX(טבלה9[[#All],[שם היחידה]],MATCH(ROWS($AD$2:$AD135),טבלה9[[#All],[מיון]],0))))</f>
        <v/>
      </c>
    </row>
    <row r="137" spans="30:30">
      <c r="AD137" s="98" t="str">
        <f ca="1">IF($AD$1=0,"",IF(ROWS($AD$2:$AD136)&gt;$AD$1,"",INDEX(טבלה9[[#All],[שם היחידה]],MATCH(ROWS($AD$2:$AD136),טבלה9[[#All],[מיון]],0))))</f>
        <v/>
      </c>
    </row>
    <row r="138" spans="30:30">
      <c r="AD138" s="98" t="str">
        <f ca="1">IF($AD$1=0,"",IF(ROWS($AD$2:$AD137)&gt;$AD$1,"",INDEX(טבלה9[[#All],[שם היחידה]],MATCH(ROWS($AD$2:$AD137),טבלה9[[#All],[מיון]],0))))</f>
        <v/>
      </c>
    </row>
    <row r="139" spans="30:30">
      <c r="AD139" s="98" t="str">
        <f ca="1">IF($AD$1=0,"",IF(ROWS($AD$2:$AD138)&gt;$AD$1,"",INDEX(טבלה9[[#All],[שם היחידה]],MATCH(ROWS($AD$2:$AD138),טבלה9[[#All],[מיון]],0))))</f>
        <v/>
      </c>
    </row>
    <row r="140" spans="30:30">
      <c r="AD140" s="98" t="str">
        <f ca="1">IF($AD$1=0,"",IF(ROWS($AD$2:$AD139)&gt;$AD$1,"",INDEX(טבלה9[[#All],[שם היחידה]],MATCH(ROWS($AD$2:$AD139),טבלה9[[#All],[מיון]],0))))</f>
        <v/>
      </c>
    </row>
    <row r="141" spans="30:30">
      <c r="AD141" s="98" t="str">
        <f ca="1">IF($AD$1=0,"",IF(ROWS($AD$2:$AD140)&gt;$AD$1,"",INDEX(טבלה9[[#All],[שם היחידה]],MATCH(ROWS($AD$2:$AD140),טבלה9[[#All],[מיון]],0))))</f>
        <v/>
      </c>
    </row>
    <row r="142" spans="30:30">
      <c r="AD142" s="98" t="str">
        <f ca="1">IF($AD$1=0,"",IF(ROWS($AD$2:$AD141)&gt;$AD$1,"",INDEX(טבלה9[[#All],[שם היחידה]],MATCH(ROWS($AD$2:$AD141),טבלה9[[#All],[מיון]],0))))</f>
        <v/>
      </c>
    </row>
    <row r="143" spans="30:30">
      <c r="AD143" s="98" t="str">
        <f ca="1">IF($AD$1=0,"",IF(ROWS($AD$2:$AD142)&gt;$AD$1,"",INDEX(טבלה9[[#All],[שם היחידה]],MATCH(ROWS($AD$2:$AD142),טבלה9[[#All],[מיון]],0))))</f>
        <v/>
      </c>
    </row>
    <row r="144" spans="30:30">
      <c r="AD144" s="98" t="str">
        <f ca="1">IF($AD$1=0,"",IF(ROWS($AD$2:$AD143)&gt;$AD$1,"",INDEX(טבלה9[[#All],[שם היחידה]],MATCH(ROWS($AD$2:$AD143),טבלה9[[#All],[מיון]],0))))</f>
        <v/>
      </c>
    </row>
    <row r="145" spans="30:30">
      <c r="AD145" s="98" t="str">
        <f ca="1">IF($AD$1=0,"",IF(ROWS($AD$2:$AD144)&gt;$AD$1,"",INDEX(טבלה9[[#All],[שם היחידה]],MATCH(ROWS($AD$2:$AD144),טבלה9[[#All],[מיון]],0))))</f>
        <v/>
      </c>
    </row>
    <row r="146" spans="30:30">
      <c r="AD146" s="98" t="str">
        <f ca="1">IF($AD$1=0,"",IF(ROWS($AD$2:$AD145)&gt;$AD$1,"",INDEX(טבלה9[[#All],[שם היחידה]],MATCH(ROWS($AD$2:$AD145),טבלה9[[#All],[מיון]],0))))</f>
        <v/>
      </c>
    </row>
    <row r="147" spans="30:30">
      <c r="AD147" s="98" t="str">
        <f ca="1">IF($AD$1=0,"",IF(ROWS($AD$2:$AD146)&gt;$AD$1,"",INDEX(טבלה9[[#All],[שם היחידה]],MATCH(ROWS($AD$2:$AD146),טבלה9[[#All],[מיון]],0))))</f>
        <v/>
      </c>
    </row>
    <row r="148" spans="30:30">
      <c r="AD148" s="98" t="str">
        <f ca="1">IF($AD$1=0,"",IF(ROWS($AD$2:$AD147)&gt;$AD$1,"",INDEX(טבלה9[[#All],[שם היחידה]],MATCH(ROWS($AD$2:$AD147),טבלה9[[#All],[מיון]],0))))</f>
        <v/>
      </c>
    </row>
    <row r="149" spans="30:30">
      <c r="AD149" s="98" t="str">
        <f ca="1">IF($AD$1=0,"",IF(ROWS($AD$2:$AD148)&gt;$AD$1,"",INDEX(טבלה9[[#All],[שם היחידה]],MATCH(ROWS($AD$2:$AD148),טבלה9[[#All],[מיון]],0))))</f>
        <v/>
      </c>
    </row>
    <row r="150" spans="30:30">
      <c r="AD150" s="98" t="str">
        <f ca="1">IF($AD$1=0,"",IF(ROWS($AD$2:$AD149)&gt;$AD$1,"",INDEX(טבלה9[[#All],[שם היחידה]],MATCH(ROWS($AD$2:$AD149),טבלה9[[#All],[מיון]],0))))</f>
        <v/>
      </c>
    </row>
    <row r="151" spans="30:30">
      <c r="AD151" s="98" t="str">
        <f ca="1">IF($AD$1=0,"",IF(ROWS($AD$2:$AD150)&gt;$AD$1,"",INDEX(טבלה9[[#All],[שם היחידה]],MATCH(ROWS($AD$2:$AD150),טבלה9[[#All],[מיון]],0))))</f>
        <v/>
      </c>
    </row>
    <row r="152" spans="30:30">
      <c r="AD152" s="98" t="str">
        <f ca="1">IF($AD$1=0,"",IF(ROWS($AD$2:$AD151)&gt;$AD$1,"",INDEX(טבלה9[[#All],[שם היחידה]],MATCH(ROWS($AD$2:$AD151),טבלה9[[#All],[מיון]],0))))</f>
        <v/>
      </c>
    </row>
    <row r="153" spans="30:30">
      <c r="AD153" s="98" t="str">
        <f ca="1">IF($AD$1=0,"",IF(ROWS($AD$2:$AD152)&gt;$AD$1,"",INDEX(טבלה9[[#All],[שם היחידה]],MATCH(ROWS($AD$2:$AD152),טבלה9[[#All],[מיון]],0))))</f>
        <v/>
      </c>
    </row>
    <row r="154" spans="30:30">
      <c r="AD154" s="98" t="str">
        <f ca="1">IF($AD$1=0,"",IF(ROWS($AD$2:$AD153)&gt;$AD$1,"",INDEX(טבלה9[[#All],[שם היחידה]],MATCH(ROWS($AD$2:$AD153),טבלה9[[#All],[מיון]],0))))</f>
        <v/>
      </c>
    </row>
    <row r="155" spans="30:30">
      <c r="AD155" s="98" t="str">
        <f ca="1">IF($AD$1=0,"",IF(ROWS($AD$2:$AD154)&gt;$AD$1,"",INDEX(טבלה9[[#All],[שם היחידה]],MATCH(ROWS($AD$2:$AD154),טבלה9[[#All],[מיון]],0))))</f>
        <v/>
      </c>
    </row>
    <row r="156" spans="30:30">
      <c r="AD156" s="98" t="str">
        <f ca="1">IF($AD$1=0,"",IF(ROWS($AD$2:$AD155)&gt;$AD$1,"",INDEX(טבלה9[[#All],[שם היחידה]],MATCH(ROWS($AD$2:$AD155),טבלה9[[#All],[מיון]],0))))</f>
        <v/>
      </c>
    </row>
    <row r="157" spans="30:30">
      <c r="AD157" s="98" t="str">
        <f ca="1">IF($AD$1=0,"",IF(ROWS($AD$2:$AD156)&gt;$AD$1,"",INDEX(טבלה9[[#All],[שם היחידה]],MATCH(ROWS($AD$2:$AD156),טבלה9[[#All],[מיון]],0))))</f>
        <v/>
      </c>
    </row>
    <row r="158" spans="30:30">
      <c r="AD158" s="98" t="str">
        <f ca="1">IF($AD$1=0,"",IF(ROWS($AD$2:$AD157)&gt;$AD$1,"",INDEX(טבלה9[[#All],[שם היחידה]],MATCH(ROWS($AD$2:$AD157),טבלה9[[#All],[מיון]],0))))</f>
        <v/>
      </c>
    </row>
    <row r="159" spans="30:30">
      <c r="AD159" s="98" t="str">
        <f ca="1">IF($AD$1=0,"",IF(ROWS($AD$2:$AD158)&gt;$AD$1,"",INDEX(טבלה9[[#All],[שם היחידה]],MATCH(ROWS($AD$2:$AD158),טבלה9[[#All],[מיון]],0))))</f>
        <v/>
      </c>
    </row>
    <row r="160" spans="30:30">
      <c r="AD160" s="98" t="str">
        <f ca="1">IF($AD$1=0,"",IF(ROWS($AD$2:$AD159)&gt;$AD$1,"",INDEX(טבלה9[[#All],[שם היחידה]],MATCH(ROWS($AD$2:$AD159),טבלה9[[#All],[מיון]],0))))</f>
        <v/>
      </c>
    </row>
    <row r="161" spans="30:30">
      <c r="AD161" s="98" t="str">
        <f ca="1">IF($AD$1=0,"",IF(ROWS($AD$2:$AD160)&gt;$AD$1,"",INDEX(טבלה9[[#All],[שם היחידה]],MATCH(ROWS($AD$2:$AD160),טבלה9[[#All],[מיון]],0))))</f>
        <v/>
      </c>
    </row>
    <row r="162" spans="30:30">
      <c r="AD162" s="98" t="str">
        <f ca="1">IF($AD$1=0,"",IF(ROWS($AD$2:$AD161)&gt;$AD$1,"",INDEX(טבלה9[[#All],[שם היחידה]],MATCH(ROWS($AD$2:$AD161),טבלה9[[#All],[מיון]],0))))</f>
        <v/>
      </c>
    </row>
    <row r="163" spans="30:30">
      <c r="AD163" s="98" t="str">
        <f ca="1">IF($AD$1=0,"",IF(ROWS($AD$2:$AD162)&gt;$AD$1,"",INDEX(טבלה9[[#All],[שם היחידה]],MATCH(ROWS($AD$2:$AD162),טבלה9[[#All],[מיון]],0))))</f>
        <v/>
      </c>
    </row>
    <row r="164" spans="30:30">
      <c r="AD164" s="98" t="str">
        <f ca="1">IF($AD$1=0,"",IF(ROWS($AD$2:$AD163)&gt;$AD$1,"",INDEX(טבלה9[[#All],[שם היחידה]],MATCH(ROWS($AD$2:$AD163),טבלה9[[#All],[מיון]],0))))</f>
        <v/>
      </c>
    </row>
    <row r="165" spans="30:30">
      <c r="AD165" s="98" t="str">
        <f ca="1">IF($AD$1=0,"",IF(ROWS($AD$2:$AD164)&gt;$AD$1,"",INDEX(טבלה9[[#All],[שם היחידה]],MATCH(ROWS($AD$2:$AD164),טבלה9[[#All],[מיון]],0))))</f>
        <v/>
      </c>
    </row>
    <row r="166" spans="30:30">
      <c r="AD166" s="98" t="str">
        <f ca="1">IF($AD$1=0,"",IF(ROWS($AD$2:$AD165)&gt;$AD$1,"",INDEX(טבלה9[[#All],[שם היחידה]],MATCH(ROWS($AD$2:$AD165),טבלה9[[#All],[מיון]],0))))</f>
        <v/>
      </c>
    </row>
    <row r="167" spans="30:30">
      <c r="AD167" s="98" t="str">
        <f ca="1">IF($AD$1=0,"",IF(ROWS($AD$2:$AD166)&gt;$AD$1,"",INDEX(טבלה9[[#All],[שם היחידה]],MATCH(ROWS($AD$2:$AD166),טבלה9[[#All],[מיון]],0))))</f>
        <v/>
      </c>
    </row>
    <row r="168" spans="30:30">
      <c r="AD168" s="98" t="str">
        <f ca="1">IF($AD$1=0,"",IF(ROWS($AD$2:$AD167)&gt;$AD$1,"",INDEX(טבלה9[[#All],[שם היחידה]],MATCH(ROWS($AD$2:$AD167),טבלה9[[#All],[מיון]],0))))</f>
        <v/>
      </c>
    </row>
    <row r="169" spans="30:30">
      <c r="AD169" s="98" t="str">
        <f ca="1">IF($AD$1=0,"",IF(ROWS($AD$2:$AD168)&gt;$AD$1,"",INDEX(טבלה9[[#All],[שם היחידה]],MATCH(ROWS($AD$2:$AD168),טבלה9[[#All],[מיון]],0))))</f>
        <v/>
      </c>
    </row>
    <row r="170" spans="30:30">
      <c r="AD170" s="98" t="str">
        <f ca="1">IF($AD$1=0,"",IF(ROWS($AD$2:$AD169)&gt;$AD$1,"",INDEX(טבלה9[[#All],[שם היחידה]],MATCH(ROWS($AD$2:$AD169),טבלה9[[#All],[מיון]],0))))</f>
        <v/>
      </c>
    </row>
    <row r="171" spans="30:30">
      <c r="AD171" s="98" t="str">
        <f ca="1">IF($AD$1=0,"",IF(ROWS($AD$2:$AD170)&gt;$AD$1,"",INDEX(טבלה9[[#All],[שם היחידה]],MATCH(ROWS($AD$2:$AD170),טבלה9[[#All],[מיון]],0))))</f>
        <v/>
      </c>
    </row>
    <row r="172" spans="30:30">
      <c r="AD172" s="98" t="str">
        <f ca="1">IF($AD$1=0,"",IF(ROWS($AD$2:$AD171)&gt;$AD$1,"",INDEX(טבלה9[[#All],[שם היחידה]],MATCH(ROWS($AD$2:$AD171),טבלה9[[#All],[מיון]],0))))</f>
        <v/>
      </c>
    </row>
    <row r="173" spans="30:30">
      <c r="AD173" s="98" t="str">
        <f ca="1">IF($AD$1=0,"",IF(ROWS($AD$2:$AD172)&gt;$AD$1,"",INDEX(טבלה9[[#All],[שם היחידה]],MATCH(ROWS($AD$2:$AD172),טבלה9[[#All],[מיון]],0))))</f>
        <v/>
      </c>
    </row>
    <row r="174" spans="30:30">
      <c r="AD174" s="98" t="str">
        <f ca="1">IF($AD$1=0,"",IF(ROWS($AD$2:$AD173)&gt;$AD$1,"",INDEX(טבלה9[[#All],[שם היחידה]],MATCH(ROWS($AD$2:$AD173),טבלה9[[#All],[מיון]],0))))</f>
        <v/>
      </c>
    </row>
    <row r="175" spans="30:30">
      <c r="AD175" s="98" t="str">
        <f ca="1">IF($AD$1=0,"",IF(ROWS($AD$2:$AD174)&gt;$AD$1,"",INDEX(טבלה9[[#All],[שם היחידה]],MATCH(ROWS($AD$2:$AD174),טבלה9[[#All],[מיון]],0))))</f>
        <v/>
      </c>
    </row>
    <row r="176" spans="30:30">
      <c r="AD176" s="98" t="str">
        <f ca="1">IF($AD$1=0,"",IF(ROWS($AD$2:$AD175)&gt;$AD$1,"",INDEX(טבלה9[[#All],[שם היחידה]],MATCH(ROWS($AD$2:$AD175),טבלה9[[#All],[מיון]],0))))</f>
        <v/>
      </c>
    </row>
    <row r="177" spans="30:30">
      <c r="AD177" s="98" t="str">
        <f ca="1">IF($AD$1=0,"",IF(ROWS($AD$2:$AD176)&gt;$AD$1,"",INDEX(טבלה9[[#All],[שם היחידה]],MATCH(ROWS($AD$2:$AD176),טבלה9[[#All],[מיון]],0))))</f>
        <v/>
      </c>
    </row>
    <row r="178" spans="30:30">
      <c r="AD178" s="98" t="str">
        <f ca="1">IF($AD$1=0,"",IF(ROWS($AD$2:$AD177)&gt;$AD$1,"",INDEX(טבלה9[[#All],[שם היחידה]],MATCH(ROWS($AD$2:$AD177),טבלה9[[#All],[מיון]],0))))</f>
        <v/>
      </c>
    </row>
    <row r="179" spans="30:30">
      <c r="AD179" s="98" t="str">
        <f ca="1">IF($AD$1=0,"",IF(ROWS($AD$2:$AD178)&gt;$AD$1,"",INDEX(טבלה9[[#All],[שם היחידה]],MATCH(ROWS($AD$2:$AD178),טבלה9[[#All],[מיון]],0))))</f>
        <v/>
      </c>
    </row>
    <row r="180" spans="30:30">
      <c r="AD180" s="98" t="str">
        <f ca="1">IF($AD$1=0,"",IF(ROWS($AD$2:$AD179)&gt;$AD$1,"",INDEX(טבלה9[[#All],[שם היחידה]],MATCH(ROWS($AD$2:$AD179),טבלה9[[#All],[מיון]],0))))</f>
        <v/>
      </c>
    </row>
    <row r="181" spans="30:30">
      <c r="AD181" s="98" t="str">
        <f ca="1">IF($AD$1=0,"",IF(ROWS($AD$2:$AD180)&gt;$AD$1,"",INDEX(טבלה9[[#All],[שם היחידה]],MATCH(ROWS($AD$2:$AD180),טבלה9[[#All],[מיון]],0))))</f>
        <v/>
      </c>
    </row>
    <row r="182" spans="30:30">
      <c r="AD182" s="98" t="str">
        <f ca="1">IF($AD$1=0,"",IF(ROWS($AD$2:$AD181)&gt;$AD$1,"",INDEX(טבלה9[[#All],[שם היחידה]],MATCH(ROWS($AD$2:$AD181),טבלה9[[#All],[מיון]],0))))</f>
        <v/>
      </c>
    </row>
    <row r="183" spans="30:30">
      <c r="AD183" s="98" t="str">
        <f ca="1">IF($AD$1=0,"",IF(ROWS($AD$2:$AD182)&gt;$AD$1,"",INDEX(טבלה9[[#All],[שם היחידה]],MATCH(ROWS($AD$2:$AD182),טבלה9[[#All],[מיון]],0))))</f>
        <v/>
      </c>
    </row>
    <row r="184" spans="30:30">
      <c r="AD184" s="98" t="str">
        <f ca="1">IF($AD$1=0,"",IF(ROWS($AD$2:$AD183)&gt;$AD$1,"",INDEX(טבלה9[[#All],[שם היחידה]],MATCH(ROWS($AD$2:$AD183),טבלה9[[#All],[מיון]],0))))</f>
        <v/>
      </c>
    </row>
    <row r="185" spans="30:30">
      <c r="AD185" s="98" t="str">
        <f ca="1">IF($AD$1=0,"",IF(ROWS($AD$2:$AD184)&gt;$AD$1,"",INDEX(טבלה9[[#All],[שם היחידה]],MATCH(ROWS($AD$2:$AD184),טבלה9[[#All],[מיון]],0))))</f>
        <v/>
      </c>
    </row>
    <row r="186" spans="30:30">
      <c r="AD186" s="98" t="str">
        <f ca="1">IF($AD$1=0,"",IF(ROWS($AD$2:$AD185)&gt;$AD$1,"",INDEX(טבלה9[[#All],[שם היחידה]],MATCH(ROWS($AD$2:$AD185),טבלה9[[#All],[מיון]],0))))</f>
        <v/>
      </c>
    </row>
    <row r="187" spans="30:30">
      <c r="AD187" s="98" t="str">
        <f ca="1">IF($AD$1=0,"",IF(ROWS($AD$2:$AD186)&gt;$AD$1,"",INDEX(טבלה9[[#All],[שם היחידה]],MATCH(ROWS($AD$2:$AD186),טבלה9[[#All],[מיון]],0))))</f>
        <v/>
      </c>
    </row>
    <row r="188" spans="30:30">
      <c r="AD188" s="98" t="str">
        <f ca="1">IF($AD$1=0,"",IF(ROWS($AD$2:$AD187)&gt;$AD$1,"",INDEX(טבלה9[[#All],[שם היחידה]],MATCH(ROWS($AD$2:$AD187),טבלה9[[#All],[מיון]],0))))</f>
        <v/>
      </c>
    </row>
    <row r="189" spans="30:30">
      <c r="AD189" s="98" t="str">
        <f ca="1">IF($AD$1=0,"",IF(ROWS($AD$2:$AD188)&gt;$AD$1,"",INDEX(טבלה9[[#All],[שם היחידה]],MATCH(ROWS($AD$2:$AD188),טבלה9[[#All],[מיון]],0))))</f>
        <v/>
      </c>
    </row>
    <row r="190" spans="30:30">
      <c r="AD190" s="98" t="str">
        <f ca="1">IF($AD$1=0,"",IF(ROWS($AD$2:$AD189)&gt;$AD$1,"",INDEX(טבלה9[[#All],[שם היחידה]],MATCH(ROWS($AD$2:$AD189),טבלה9[[#All],[מיון]],0))))</f>
        <v/>
      </c>
    </row>
    <row r="191" spans="30:30">
      <c r="AD191" s="98" t="str">
        <f ca="1">IF($AD$1=0,"",IF(ROWS($AD$2:$AD190)&gt;$AD$1,"",INDEX(טבלה9[[#All],[שם היחידה]],MATCH(ROWS($AD$2:$AD190),טבלה9[[#All],[מיון]],0))))</f>
        <v/>
      </c>
    </row>
    <row r="192" spans="30:30">
      <c r="AD192" s="98" t="str">
        <f ca="1">IF($AD$1=0,"",IF(ROWS($AD$2:$AD191)&gt;$AD$1,"",INDEX(טבלה9[[#All],[שם היחידה]],MATCH(ROWS($AD$2:$AD191),טבלה9[[#All],[מיון]],0))))</f>
        <v/>
      </c>
    </row>
    <row r="193" spans="30:30">
      <c r="AD193" s="98" t="str">
        <f ca="1">IF($AD$1=0,"",IF(ROWS($AD$2:$AD192)&gt;$AD$1,"",INDEX(טבלה9[[#All],[שם היחידה]],MATCH(ROWS($AD$2:$AD192),טבלה9[[#All],[מיון]],0))))</f>
        <v/>
      </c>
    </row>
    <row r="194" spans="30:30">
      <c r="AD194" s="98" t="str">
        <f ca="1">IF($AD$1=0,"",IF(ROWS($AD$2:$AD193)&gt;$AD$1,"",INDEX(טבלה9[[#All],[שם היחידה]],MATCH(ROWS($AD$2:$AD193),טבלה9[[#All],[מיון]],0))))</f>
        <v/>
      </c>
    </row>
    <row r="195" spans="30:30">
      <c r="AD195" s="98" t="str">
        <f ca="1">IF($AD$1=0,"",IF(ROWS($AD$2:$AD194)&gt;$AD$1,"",INDEX(טבלה9[[#All],[שם היחידה]],MATCH(ROWS($AD$2:$AD194),טבלה9[[#All],[מיון]],0))))</f>
        <v/>
      </c>
    </row>
    <row r="196" spans="30:30">
      <c r="AD196" s="98" t="str">
        <f ca="1">IF($AD$1=0,"",IF(ROWS($AD$2:$AD195)&gt;$AD$1,"",INDEX(טבלה9[[#All],[שם היחידה]],MATCH(ROWS($AD$2:$AD195),טבלה9[[#All],[מיון]],0))))</f>
        <v/>
      </c>
    </row>
    <row r="197" spans="30:30">
      <c r="AD197" s="98" t="str">
        <f ca="1">IF($AD$1=0,"",IF(ROWS($AD$2:$AD196)&gt;$AD$1,"",INDEX(טבלה9[[#All],[שם היחידה]],MATCH(ROWS($AD$2:$AD196),טבלה9[[#All],[מיון]],0))))</f>
        <v/>
      </c>
    </row>
    <row r="198" spans="30:30">
      <c r="AD198" s="98" t="str">
        <f ca="1">IF($AD$1=0,"",IF(ROWS($AD$2:$AD197)&gt;$AD$1,"",INDEX(טבלה9[[#All],[שם היחידה]],MATCH(ROWS($AD$2:$AD197),טבלה9[[#All],[מיון]],0))))</f>
        <v/>
      </c>
    </row>
    <row r="199" spans="30:30">
      <c r="AD199" s="98" t="str">
        <f ca="1">IF($AD$1=0,"",IF(ROWS($AD$2:$AD198)&gt;$AD$1,"",INDEX(טבלה9[[#All],[שם היחידה]],MATCH(ROWS($AD$2:$AD198),טבלה9[[#All],[מיון]],0))))</f>
        <v/>
      </c>
    </row>
    <row r="200" spans="30:30">
      <c r="AD200" s="98" t="str">
        <f ca="1">IF($AD$1=0,"",IF(ROWS($AD$2:$AD199)&gt;$AD$1,"",INDEX(טבלה9[[#All],[שם היחידה]],MATCH(ROWS($AD$2:$AD199),טבלה9[[#All],[מיון]],0))))</f>
        <v/>
      </c>
    </row>
    <row r="201" spans="30:30">
      <c r="AD201" s="98" t="str">
        <f ca="1">IF($AD$1=0,"",IF(ROWS($AD$2:$AD200)&gt;$AD$1,"",INDEX(טבלה9[[#All],[שם היחידה]],MATCH(ROWS($AD$2:$AD200),טבלה9[[#All],[מיון]],0))))</f>
        <v/>
      </c>
    </row>
    <row r="202" spans="30:30">
      <c r="AD202" s="98" t="str">
        <f ca="1">IF($AD$1=0,"",IF(ROWS($AD$2:$AD201)&gt;$AD$1,"",INDEX(טבלה9[[#All],[שם היחידה]],MATCH(ROWS($AD$2:$AD201),טבלה9[[#All],[מיון]],0))))</f>
        <v/>
      </c>
    </row>
    <row r="203" spans="30:30">
      <c r="AD203" s="98" t="str">
        <f ca="1">IF($AD$1=0,"",IF(ROWS($AD$2:$AD202)&gt;$AD$1,"",INDEX(טבלה9[[#All],[שם היחידה]],MATCH(ROWS($AD$2:$AD202),טבלה9[[#All],[מיון]],0))))</f>
        <v/>
      </c>
    </row>
    <row r="204" spans="30:30">
      <c r="AD204" s="98" t="str">
        <f ca="1">IF($AD$1=0,"",IF(ROWS($AD$2:$AD203)&gt;$AD$1,"",INDEX(טבלה9[[#All],[שם היחידה]],MATCH(ROWS($AD$2:$AD203),טבלה9[[#All],[מיון]],0))))</f>
        <v/>
      </c>
    </row>
    <row r="205" spans="30:30">
      <c r="AD205" s="98" t="str">
        <f ca="1">IF($AD$1=0,"",IF(ROWS($AD$2:$AD204)&gt;$AD$1,"",INDEX(טבלה9[[#All],[שם היחידה]],MATCH(ROWS($AD$2:$AD204),טבלה9[[#All],[מיון]],0))))</f>
        <v/>
      </c>
    </row>
    <row r="206" spans="30:30">
      <c r="AD206" s="98" t="str">
        <f ca="1">IF($AD$1=0,"",IF(ROWS($AD$2:$AD205)&gt;$AD$1,"",INDEX(טבלה9[[#All],[שם היחידה]],MATCH(ROWS($AD$2:$AD205),טבלה9[[#All],[מיון]],0))))</f>
        <v/>
      </c>
    </row>
    <row r="207" spans="30:30">
      <c r="AD207" s="98" t="str">
        <f ca="1">IF($AD$1=0,"",IF(ROWS($AD$2:$AD206)&gt;$AD$1,"",INDEX(טבלה9[[#All],[שם היחידה]],MATCH(ROWS($AD$2:$AD206),טבלה9[[#All],[מיון]],0))))</f>
        <v/>
      </c>
    </row>
    <row r="208" spans="30:30">
      <c r="AD208" s="98" t="str">
        <f ca="1">IF($AD$1=0,"",IF(ROWS($AD$2:$AD207)&gt;$AD$1,"",INDEX(טבלה9[[#All],[שם היחידה]],MATCH(ROWS($AD$2:$AD207),טבלה9[[#All],[מיון]],0))))</f>
        <v/>
      </c>
    </row>
    <row r="209" spans="30:30">
      <c r="AD209" s="98" t="str">
        <f ca="1">IF($AD$1=0,"",IF(ROWS($AD$2:$AD208)&gt;$AD$1,"",INDEX(טבלה9[[#All],[שם היחידה]],MATCH(ROWS($AD$2:$AD208),טבלה9[[#All],[מיון]],0))))</f>
        <v/>
      </c>
    </row>
    <row r="210" spans="30:30">
      <c r="AD210" s="98" t="str">
        <f ca="1">IF($AD$1=0,"",IF(ROWS($AD$2:$AD209)&gt;$AD$1,"",INDEX(טבלה9[[#All],[שם היחידה]],MATCH(ROWS($AD$2:$AD209),טבלה9[[#All],[מיון]],0))))</f>
        <v/>
      </c>
    </row>
    <row r="211" spans="30:30">
      <c r="AD211" s="98" t="str">
        <f ca="1">IF($AD$1=0,"",IF(ROWS($AD$2:$AD210)&gt;$AD$1,"",INDEX(טבלה9[[#All],[שם היחידה]],MATCH(ROWS($AD$2:$AD210),טבלה9[[#All],[מיון]],0))))</f>
        <v/>
      </c>
    </row>
    <row r="212" spans="30:30">
      <c r="AD212" s="98" t="str">
        <f ca="1">IF($AD$1=0,"",IF(ROWS($AD$2:$AD211)&gt;$AD$1,"",INDEX(טבלה9[[#All],[שם היחידה]],MATCH(ROWS($AD$2:$AD211),טבלה9[[#All],[מיון]],0))))</f>
        <v/>
      </c>
    </row>
    <row r="213" spans="30:30">
      <c r="AD213" s="98" t="str">
        <f ca="1">IF($AD$1=0,"",IF(ROWS($AD$2:$AD212)&gt;$AD$1,"",INDEX(טבלה9[[#All],[שם היחידה]],MATCH(ROWS($AD$2:$AD212),טבלה9[[#All],[מיון]],0))))</f>
        <v/>
      </c>
    </row>
    <row r="214" spans="30:30">
      <c r="AD214" s="98" t="str">
        <f ca="1">IF($AD$1=0,"",IF(ROWS($AD$2:$AD213)&gt;$AD$1,"",INDEX(טבלה9[[#All],[שם היחידה]],MATCH(ROWS($AD$2:$AD213),טבלה9[[#All],[מיון]],0))))</f>
        <v/>
      </c>
    </row>
    <row r="215" spans="30:30">
      <c r="AD215" s="98" t="str">
        <f ca="1">IF($AD$1=0,"",IF(ROWS($AD$2:$AD214)&gt;$AD$1,"",INDEX(טבלה9[[#All],[שם היחידה]],MATCH(ROWS($AD$2:$AD214),טבלה9[[#All],[מיון]],0))))</f>
        <v/>
      </c>
    </row>
    <row r="216" spans="30:30">
      <c r="AD216" s="98" t="str">
        <f ca="1">IF($AD$1=0,"",IF(ROWS($AD$2:$AD215)&gt;$AD$1,"",INDEX(טבלה9[[#All],[שם היחידה]],MATCH(ROWS($AD$2:$AD215),טבלה9[[#All],[מיון]],0))))</f>
        <v/>
      </c>
    </row>
    <row r="217" spans="30:30">
      <c r="AD217" s="98" t="str">
        <f ca="1">IF($AD$1=0,"",IF(ROWS($AD$2:$AD216)&gt;$AD$1,"",INDEX(טבלה9[[#All],[שם היחידה]],MATCH(ROWS($AD$2:$AD216),טבלה9[[#All],[מיון]],0))))</f>
        <v/>
      </c>
    </row>
    <row r="218" spans="30:30">
      <c r="AD218" s="98" t="str">
        <f ca="1">IF($AD$1=0,"",IF(ROWS($AD$2:$AD217)&gt;$AD$1,"",INDEX(טבלה9[[#All],[שם היחידה]],MATCH(ROWS($AD$2:$AD217),טבלה9[[#All],[מיון]],0))))</f>
        <v/>
      </c>
    </row>
    <row r="219" spans="30:30">
      <c r="AD219" s="98" t="str">
        <f ca="1">IF($AD$1=0,"",IF(ROWS($AD$2:$AD218)&gt;$AD$1,"",INDEX(טבלה9[[#All],[שם היחידה]],MATCH(ROWS($AD$2:$AD218),טבלה9[[#All],[מיון]],0))))</f>
        <v/>
      </c>
    </row>
    <row r="220" spans="30:30">
      <c r="AD220" s="98" t="str">
        <f ca="1">IF($AD$1=0,"",IF(ROWS($AD$2:$AD219)&gt;$AD$1,"",INDEX(טבלה9[[#All],[שם היחידה]],MATCH(ROWS($AD$2:$AD219),טבלה9[[#All],[מיון]],0))))</f>
        <v/>
      </c>
    </row>
    <row r="221" spans="30:30">
      <c r="AD221" s="98" t="str">
        <f ca="1">IF($AD$1=0,"",IF(ROWS($AD$2:$AD220)&gt;$AD$1,"",INDEX(טבלה9[[#All],[שם היחידה]],MATCH(ROWS($AD$2:$AD220),טבלה9[[#All],[מיון]],0))))</f>
        <v/>
      </c>
    </row>
    <row r="222" spans="30:30">
      <c r="AD222" s="98" t="str">
        <f ca="1">IF($AD$1=0,"",IF(ROWS($AD$2:$AD221)&gt;$AD$1,"",INDEX(טבלה9[[#All],[שם היחידה]],MATCH(ROWS($AD$2:$AD221),טבלה9[[#All],[מיון]],0))))</f>
        <v/>
      </c>
    </row>
    <row r="223" spans="30:30">
      <c r="AD223" s="98" t="str">
        <f ca="1">IF($AD$1=0,"",IF(ROWS($AD$2:$AD222)&gt;$AD$1,"",INDEX(טבלה9[[#All],[שם היחידה]],MATCH(ROWS($AD$2:$AD222),טבלה9[[#All],[מיון]],0))))</f>
        <v/>
      </c>
    </row>
    <row r="224" spans="30:30">
      <c r="AD224" s="98" t="str">
        <f ca="1">IF($AD$1=0,"",IF(ROWS($AD$2:$AD223)&gt;$AD$1,"",INDEX(טבלה9[[#All],[שם היחידה]],MATCH(ROWS($AD$2:$AD223),טבלה9[[#All],[מיון]],0))))</f>
        <v/>
      </c>
    </row>
    <row r="225" spans="30:30">
      <c r="AD225" s="98" t="str">
        <f ca="1">IF($AD$1=0,"",IF(ROWS($AD$2:$AD224)&gt;$AD$1,"",INDEX(טבלה9[[#All],[שם היחידה]],MATCH(ROWS($AD$2:$AD224),טבלה9[[#All],[מיון]],0))))</f>
        <v/>
      </c>
    </row>
    <row r="226" spans="30:30">
      <c r="AD226" s="98" t="str">
        <f ca="1">IF($AD$1=0,"",IF(ROWS($AD$2:$AD225)&gt;$AD$1,"",INDEX(טבלה9[[#All],[שם היחידה]],MATCH(ROWS($AD$2:$AD225),טבלה9[[#All],[מיון]],0))))</f>
        <v/>
      </c>
    </row>
    <row r="227" spans="30:30">
      <c r="AD227" s="98" t="str">
        <f ca="1">IF($AD$1=0,"",IF(ROWS($AD$2:$AD226)&gt;$AD$1,"",INDEX(טבלה9[[#All],[שם היחידה]],MATCH(ROWS($AD$2:$AD226),טבלה9[[#All],[מיון]],0))))</f>
        <v/>
      </c>
    </row>
    <row r="228" spans="30:30">
      <c r="AD228" s="98" t="str">
        <f ca="1">IF($AD$1=0,"",IF(ROWS($AD$2:$AD227)&gt;$AD$1,"",INDEX(טבלה9[[#All],[שם היחידה]],MATCH(ROWS($AD$2:$AD227),טבלה9[[#All],[מיון]],0))))</f>
        <v/>
      </c>
    </row>
    <row r="229" spans="30:30">
      <c r="AD229" s="98" t="str">
        <f ca="1">IF($AD$1=0,"",IF(ROWS($AD$2:$AD228)&gt;$AD$1,"",INDEX(טבלה9[[#All],[שם היחידה]],MATCH(ROWS($AD$2:$AD228),טבלה9[[#All],[מיון]],0))))</f>
        <v/>
      </c>
    </row>
    <row r="230" spans="30:30">
      <c r="AD230" s="98" t="str">
        <f ca="1">IF($AD$1=0,"",IF(ROWS($AD$2:$AD229)&gt;$AD$1,"",INDEX(טבלה9[[#All],[שם היחידה]],MATCH(ROWS($AD$2:$AD229),טבלה9[[#All],[מיון]],0))))</f>
        <v/>
      </c>
    </row>
    <row r="231" spans="30:30">
      <c r="AD231" s="98" t="str">
        <f ca="1">IF($AD$1=0,"",IF(ROWS($AD$2:$AD230)&gt;$AD$1,"",INDEX(טבלה9[[#All],[שם היחידה]],MATCH(ROWS($AD$2:$AD230),טבלה9[[#All],[מיון]],0))))</f>
        <v/>
      </c>
    </row>
    <row r="232" spans="30:30">
      <c r="AD232" s="98" t="str">
        <f ca="1">IF($AD$1=0,"",IF(ROWS($AD$2:$AD231)&gt;$AD$1,"",INDEX(טבלה9[[#All],[שם היחידה]],MATCH(ROWS($AD$2:$AD231),טבלה9[[#All],[מיון]],0))))</f>
        <v/>
      </c>
    </row>
    <row r="233" spans="30:30">
      <c r="AD233" s="98" t="str">
        <f ca="1">IF($AD$1=0,"",IF(ROWS($AD$2:$AD232)&gt;$AD$1,"",INDEX(טבלה9[[#All],[שם היחידה]],MATCH(ROWS($AD$2:$AD232),טבלה9[[#All],[מיון]],0))))</f>
        <v/>
      </c>
    </row>
    <row r="234" spans="30:30">
      <c r="AD234" s="98" t="str">
        <f ca="1">IF($AD$1=0,"",IF(ROWS($AD$2:$AD233)&gt;$AD$1,"",INDEX(טבלה9[[#All],[שם היחידה]],MATCH(ROWS($AD$2:$AD233),טבלה9[[#All],[מיון]],0))))</f>
        <v/>
      </c>
    </row>
    <row r="235" spans="30:30">
      <c r="AD235" s="98" t="str">
        <f ca="1">IF($AD$1=0,"",IF(ROWS($AD$2:$AD234)&gt;$AD$1,"",INDEX(טבלה9[[#All],[שם היחידה]],MATCH(ROWS($AD$2:$AD234),טבלה9[[#All],[מיון]],0))))</f>
        <v/>
      </c>
    </row>
    <row r="236" spans="30:30">
      <c r="AD236" s="98" t="str">
        <f ca="1">IF($AD$1=0,"",IF(ROWS($AD$2:$AD235)&gt;$AD$1,"",INDEX(טבלה9[[#All],[שם היחידה]],MATCH(ROWS($AD$2:$AD235),טבלה9[[#All],[מיון]],0))))</f>
        <v/>
      </c>
    </row>
    <row r="237" spans="30:30">
      <c r="AD237" s="98" t="str">
        <f ca="1">IF($AD$1=0,"",IF(ROWS($AD$2:$AD236)&gt;$AD$1,"",INDEX(טבלה9[[#All],[שם היחידה]],MATCH(ROWS($AD$2:$AD236),טבלה9[[#All],[מיון]],0))))</f>
        <v/>
      </c>
    </row>
    <row r="238" spans="30:30">
      <c r="AD238" s="98" t="str">
        <f ca="1">IF($AD$1=0,"",IF(ROWS($AD$2:$AD237)&gt;$AD$1,"",INDEX(טבלה9[[#All],[שם היחידה]],MATCH(ROWS($AD$2:$AD237),טבלה9[[#All],[מיון]],0))))</f>
        <v/>
      </c>
    </row>
    <row r="239" spans="30:30">
      <c r="AD239" s="98" t="str">
        <f ca="1">IF($AD$1=0,"",IF(ROWS($AD$2:$AD238)&gt;$AD$1,"",INDEX(טבלה9[[#All],[שם היחידה]],MATCH(ROWS($AD$2:$AD238),טבלה9[[#All],[מיון]],0))))</f>
        <v/>
      </c>
    </row>
    <row r="240" spans="30:30">
      <c r="AD240" s="98" t="str">
        <f ca="1">IF($AD$1=0,"",IF(ROWS($AD$2:$AD239)&gt;$AD$1,"",INDEX(טבלה9[[#All],[שם היחידה]],MATCH(ROWS($AD$2:$AD239),טבלה9[[#All],[מיון]],0))))</f>
        <v/>
      </c>
    </row>
    <row r="241" spans="30:30">
      <c r="AD241" s="98" t="str">
        <f ca="1">IF($AD$1=0,"",IF(ROWS($AD$2:$AD240)&gt;$AD$1,"",INDEX(טבלה9[[#All],[שם היחידה]],MATCH(ROWS($AD$2:$AD240),טבלה9[[#All],[מיון]],0))))</f>
        <v/>
      </c>
    </row>
    <row r="242" spans="30:30">
      <c r="AD242" s="98" t="str">
        <f ca="1">IF($AD$1=0,"",IF(ROWS($AD$2:$AD241)&gt;$AD$1,"",INDEX(טבלה9[[#All],[שם היחידה]],MATCH(ROWS($AD$2:$AD241),טבלה9[[#All],[מיון]],0))))</f>
        <v/>
      </c>
    </row>
    <row r="243" spans="30:30">
      <c r="AD243" s="98" t="str">
        <f ca="1">IF($AD$1=0,"",IF(ROWS($AD$2:$AD242)&gt;$AD$1,"",INDEX(טבלה9[[#All],[שם היחידה]],MATCH(ROWS($AD$2:$AD242),טבלה9[[#All],[מיון]],0))))</f>
        <v/>
      </c>
    </row>
    <row r="244" spans="30:30">
      <c r="AD244" s="98" t="str">
        <f ca="1">IF($AD$1=0,"",IF(ROWS($AD$2:$AD243)&gt;$AD$1,"",INDEX(טבלה9[[#All],[שם היחידה]],MATCH(ROWS($AD$2:$AD243),טבלה9[[#All],[מיון]],0))))</f>
        <v/>
      </c>
    </row>
    <row r="245" spans="30:30">
      <c r="AD245" s="98" t="str">
        <f ca="1">IF($AD$1=0,"",IF(ROWS($AD$2:$AD244)&gt;$AD$1,"",INDEX(טבלה9[[#All],[שם היחידה]],MATCH(ROWS($AD$2:$AD244),טבלה9[[#All],[מיון]],0))))</f>
        <v/>
      </c>
    </row>
    <row r="246" spans="30:30">
      <c r="AD246" s="98" t="str">
        <f ca="1">IF($AD$1=0,"",IF(ROWS($AD$2:$AD245)&gt;$AD$1,"",INDEX(טבלה9[[#All],[שם היחידה]],MATCH(ROWS($AD$2:$AD245),טבלה9[[#All],[מיון]],0))))</f>
        <v/>
      </c>
    </row>
    <row r="247" spans="30:30">
      <c r="AD247" s="98" t="str">
        <f ca="1">IF($AD$1=0,"",IF(ROWS($AD$2:$AD246)&gt;$AD$1,"",INDEX(טבלה9[[#All],[שם היחידה]],MATCH(ROWS($AD$2:$AD246),טבלה9[[#All],[מיון]],0))))</f>
        <v/>
      </c>
    </row>
    <row r="248" spans="30:30">
      <c r="AD248" s="98" t="str">
        <f ca="1">IF($AD$1=0,"",IF(ROWS($AD$2:$AD247)&gt;$AD$1,"",INDEX(טבלה9[[#All],[שם היחידה]],MATCH(ROWS($AD$2:$AD247),טבלה9[[#All],[מיון]],0))))</f>
        <v/>
      </c>
    </row>
    <row r="249" spans="30:30">
      <c r="AD249" s="98" t="str">
        <f ca="1">IF($AD$1=0,"",IF(ROWS($AD$2:$AD248)&gt;$AD$1,"",INDEX(טבלה9[[#All],[שם היחידה]],MATCH(ROWS($AD$2:$AD248),טבלה9[[#All],[מיון]],0))))</f>
        <v/>
      </c>
    </row>
    <row r="250" spans="30:30">
      <c r="AD250" s="98" t="str">
        <f ca="1">IF($AD$1=0,"",IF(ROWS($AD$2:$AD249)&gt;$AD$1,"",INDEX(טבלה9[[#All],[שם היחידה]],MATCH(ROWS($AD$2:$AD249),טבלה9[[#All],[מיון]],0))))</f>
        <v/>
      </c>
    </row>
    <row r="251" spans="30:30">
      <c r="AD251" s="98" t="str">
        <f ca="1">IF($AD$1=0,"",IF(ROWS($AD$2:$AD250)&gt;$AD$1,"",INDEX(טבלה9[[#All],[שם היחידה]],MATCH(ROWS($AD$2:$AD250),טבלה9[[#All],[מיון]],0))))</f>
        <v/>
      </c>
    </row>
    <row r="252" spans="30:30">
      <c r="AD252" s="98" t="str">
        <f ca="1">IF($AD$1=0,"",IF(ROWS($AD$2:$AD251)&gt;$AD$1,"",INDEX(טבלה9[[#All],[שם היחידה]],MATCH(ROWS($AD$2:$AD251),טבלה9[[#All],[מיון]],0))))</f>
        <v/>
      </c>
    </row>
    <row r="253" spans="30:30">
      <c r="AD253" s="98" t="str">
        <f ca="1">IF($AD$1=0,"",IF(ROWS($AD$2:$AD252)&gt;$AD$1,"",INDEX(טבלה9[[#All],[שם היחידה]],MATCH(ROWS($AD$2:$AD252),טבלה9[[#All],[מיון]],0))))</f>
        <v/>
      </c>
    </row>
    <row r="254" spans="30:30">
      <c r="AD254" s="98" t="str">
        <f ca="1">IF($AD$1=0,"",IF(ROWS($AD$2:$AD253)&gt;$AD$1,"",INDEX(טבלה9[[#All],[שם היחידה]],MATCH(ROWS($AD$2:$AD253),טבלה9[[#All],[מיון]],0))))</f>
        <v/>
      </c>
    </row>
    <row r="255" spans="30:30">
      <c r="AD255" s="98" t="str">
        <f ca="1">IF($AD$1=0,"",IF(ROWS($AD$2:$AD254)&gt;$AD$1,"",INDEX(טבלה9[[#All],[שם היחידה]],MATCH(ROWS($AD$2:$AD254),טבלה9[[#All],[מיון]],0))))</f>
        <v/>
      </c>
    </row>
    <row r="256" spans="30:30">
      <c r="AD256" s="98" t="str">
        <f ca="1">IF($AD$1=0,"",IF(ROWS($AD$2:$AD255)&gt;$AD$1,"",INDEX(טבלה9[[#All],[שם היחידה]],MATCH(ROWS($AD$2:$AD255),טבלה9[[#All],[מיון]],0))))</f>
        <v/>
      </c>
    </row>
    <row r="257" spans="30:30">
      <c r="AD257" s="98" t="str">
        <f ca="1">IF($AD$1=0,"",IF(ROWS($AD$2:$AD256)&gt;$AD$1,"",INDEX(טבלה9[[#All],[שם היחידה]],MATCH(ROWS($AD$2:$AD256),טבלה9[[#All],[מיון]],0))))</f>
        <v/>
      </c>
    </row>
    <row r="258" spans="30:30">
      <c r="AD258" s="98" t="str">
        <f ca="1">IF($AD$1=0,"",IF(ROWS($AD$2:$AD257)&gt;$AD$1,"",INDEX(טבלה9[[#All],[שם היחידה]],MATCH(ROWS($AD$2:$AD257),טבלה9[[#All],[מיון]],0))))</f>
        <v/>
      </c>
    </row>
    <row r="259" spans="30:30">
      <c r="AD259" s="98" t="str">
        <f ca="1">IF($AD$1=0,"",IF(ROWS($AD$2:$AD258)&gt;$AD$1,"",INDEX(טבלה9[[#All],[שם היחידה]],MATCH(ROWS($AD$2:$AD258),טבלה9[[#All],[מיון]],0))))</f>
        <v/>
      </c>
    </row>
    <row r="260" spans="30:30">
      <c r="AD260" s="98" t="str">
        <f ca="1">IF($AD$1=0,"",IF(ROWS($AD$2:$AD259)&gt;$AD$1,"",INDEX(טבלה9[[#All],[שם היחידה]],MATCH(ROWS($AD$2:$AD259),טבלה9[[#All],[מיון]],0))))</f>
        <v/>
      </c>
    </row>
    <row r="261" spans="30:30">
      <c r="AD261" s="98" t="str">
        <f ca="1">IF($AD$1=0,"",IF(ROWS($AD$2:$AD260)&gt;$AD$1,"",INDEX(טבלה9[[#All],[שם היחידה]],MATCH(ROWS($AD$2:$AD260),טבלה9[[#All],[מיון]],0))))</f>
        <v/>
      </c>
    </row>
    <row r="262" spans="30:30">
      <c r="AD262" s="98" t="str">
        <f ca="1">IF($AD$1=0,"",IF(ROWS($AD$2:$AD261)&gt;$AD$1,"",INDEX(טבלה9[[#All],[שם היחידה]],MATCH(ROWS($AD$2:$AD261),טבלה9[[#All],[מיון]],0))))</f>
        <v/>
      </c>
    </row>
    <row r="263" spans="30:30">
      <c r="AD263" s="98" t="str">
        <f ca="1">IF($AD$1=0,"",IF(ROWS($AD$2:$AD262)&gt;$AD$1,"",INDEX(טבלה9[[#All],[שם היחידה]],MATCH(ROWS($AD$2:$AD262),טבלה9[[#All],[מיון]],0))))</f>
        <v/>
      </c>
    </row>
    <row r="264" spans="30:30">
      <c r="AD264" s="98" t="str">
        <f ca="1">IF($AD$1=0,"",IF(ROWS($AD$2:$AD263)&gt;$AD$1,"",INDEX(טבלה9[[#All],[שם היחידה]],MATCH(ROWS($AD$2:$AD263),טבלה9[[#All],[מיון]],0))))</f>
        <v/>
      </c>
    </row>
    <row r="265" spans="30:30">
      <c r="AD265" s="98" t="str">
        <f ca="1">IF($AD$1=0,"",IF(ROWS($AD$2:$AD264)&gt;$AD$1,"",INDEX(טבלה9[[#All],[שם היחידה]],MATCH(ROWS($AD$2:$AD264),טבלה9[[#All],[מיון]],0))))</f>
        <v/>
      </c>
    </row>
    <row r="266" spans="30:30">
      <c r="AD266" s="98" t="str">
        <f ca="1">IF($AD$1=0,"",IF(ROWS($AD$2:$AD265)&gt;$AD$1,"",INDEX(טבלה9[[#All],[שם היחידה]],MATCH(ROWS($AD$2:$AD265),טבלה9[[#All],[מיון]],0))))</f>
        <v/>
      </c>
    </row>
    <row r="267" spans="30:30">
      <c r="AD267" s="98" t="str">
        <f ca="1">IF($AD$1=0,"",IF(ROWS($AD$2:$AD266)&gt;$AD$1,"",INDEX(טבלה9[[#All],[שם היחידה]],MATCH(ROWS($AD$2:$AD266),טבלה9[[#All],[מיון]],0))))</f>
        <v/>
      </c>
    </row>
    <row r="268" spans="30:30">
      <c r="AD268" s="98" t="str">
        <f ca="1">IF($AD$1=0,"",IF(ROWS($AD$2:$AD267)&gt;$AD$1,"",INDEX(טבלה9[[#All],[שם היחידה]],MATCH(ROWS($AD$2:$AD267),טבלה9[[#All],[מיון]],0))))</f>
        <v/>
      </c>
    </row>
    <row r="269" spans="30:30">
      <c r="AD269" s="98" t="str">
        <f ca="1">IF($AD$1=0,"",IF(ROWS($AD$2:$AD268)&gt;$AD$1,"",INDEX(טבלה9[[#All],[שם היחידה]],MATCH(ROWS($AD$2:$AD268),טבלה9[[#All],[מיון]],0))))</f>
        <v/>
      </c>
    </row>
    <row r="270" spans="30:30">
      <c r="AD270" s="98" t="str">
        <f ca="1">IF($AD$1=0,"",IF(ROWS($AD$2:$AD269)&gt;$AD$1,"",INDEX(טבלה9[[#All],[שם היחידה]],MATCH(ROWS($AD$2:$AD269),טבלה9[[#All],[מיון]],0))))</f>
        <v/>
      </c>
    </row>
    <row r="271" spans="30:30">
      <c r="AD271" s="98" t="str">
        <f ca="1">IF($AD$1=0,"",IF(ROWS($AD$2:$AD270)&gt;$AD$1,"",INDEX(טבלה9[[#All],[שם היחידה]],MATCH(ROWS($AD$2:$AD270),טבלה9[[#All],[מיון]],0))))</f>
        <v/>
      </c>
    </row>
    <row r="272" spans="30:30">
      <c r="AD272" s="98" t="str">
        <f ca="1">IF($AD$1=0,"",IF(ROWS($AD$2:$AD271)&gt;$AD$1,"",INDEX(טבלה9[[#All],[שם היחידה]],MATCH(ROWS($AD$2:$AD271),טבלה9[[#All],[מיון]],0))))</f>
        <v/>
      </c>
    </row>
    <row r="273" spans="30:30">
      <c r="AD273" s="98" t="str">
        <f ca="1">IF($AD$1=0,"",IF(ROWS($AD$2:$AD272)&gt;$AD$1,"",INDEX(טבלה9[[#All],[שם היחידה]],MATCH(ROWS($AD$2:$AD272),טבלה9[[#All],[מיון]],0))))</f>
        <v/>
      </c>
    </row>
    <row r="274" spans="30:30">
      <c r="AD274" s="98" t="str">
        <f ca="1">IF($AD$1=0,"",IF(ROWS($AD$2:$AD273)&gt;$AD$1,"",INDEX(טבלה9[[#All],[שם היחידה]],MATCH(ROWS($AD$2:$AD273),טבלה9[[#All],[מיון]],0))))</f>
        <v/>
      </c>
    </row>
    <row r="275" spans="30:30">
      <c r="AD275" s="98" t="str">
        <f ca="1">IF($AD$1=0,"",IF(ROWS($AD$2:$AD274)&gt;$AD$1,"",INDEX(טבלה9[[#All],[שם היחידה]],MATCH(ROWS($AD$2:$AD274),טבלה9[[#All],[מיון]],0))))</f>
        <v/>
      </c>
    </row>
    <row r="276" spans="30:30">
      <c r="AD276" s="98" t="str">
        <f ca="1">IF($AD$1=0,"",IF(ROWS($AD$2:$AD275)&gt;$AD$1,"",INDEX(טבלה9[[#All],[שם היחידה]],MATCH(ROWS($AD$2:$AD275),טבלה9[[#All],[מיון]],0))))</f>
        <v/>
      </c>
    </row>
    <row r="277" spans="30:30">
      <c r="AD277" s="98" t="str">
        <f ca="1">IF($AD$1=0,"",IF(ROWS($AD$2:$AD276)&gt;$AD$1,"",INDEX(טבלה9[[#All],[שם היחידה]],MATCH(ROWS($AD$2:$AD276),טבלה9[[#All],[מיון]],0))))</f>
        <v/>
      </c>
    </row>
    <row r="278" spans="30:30">
      <c r="AD278" s="98" t="str">
        <f ca="1">IF($AD$1=0,"",IF(ROWS($AD$2:$AD277)&gt;$AD$1,"",INDEX(טבלה9[[#All],[שם היחידה]],MATCH(ROWS($AD$2:$AD277),טבלה9[[#All],[מיון]],0))))</f>
        <v/>
      </c>
    </row>
    <row r="279" spans="30:30">
      <c r="AD279" s="98" t="str">
        <f ca="1">IF($AD$1=0,"",IF(ROWS($AD$2:$AD278)&gt;$AD$1,"",INDEX(טבלה9[[#All],[שם היחידה]],MATCH(ROWS($AD$2:$AD278),טבלה9[[#All],[מיון]],0))))</f>
        <v/>
      </c>
    </row>
    <row r="280" spans="30:30">
      <c r="AD280" s="98" t="str">
        <f ca="1">IF($AD$1=0,"",IF(ROWS($AD$2:$AD279)&gt;$AD$1,"",INDEX(טבלה9[[#All],[שם היחידה]],MATCH(ROWS($AD$2:$AD279),טבלה9[[#All],[מיון]],0))))</f>
        <v/>
      </c>
    </row>
    <row r="281" spans="30:30">
      <c r="AD281" s="98" t="str">
        <f ca="1">IF($AD$1=0,"",IF(ROWS($AD$2:$AD280)&gt;$AD$1,"",INDEX(טבלה9[[#All],[שם היחידה]],MATCH(ROWS($AD$2:$AD280),טבלה9[[#All],[מיון]],0))))</f>
        <v/>
      </c>
    </row>
    <row r="282" spans="30:30">
      <c r="AD282" s="98" t="str">
        <f ca="1">IF($AD$1=0,"",IF(ROWS($AD$2:$AD281)&gt;$AD$1,"",INDEX(טבלה9[[#All],[שם היחידה]],MATCH(ROWS($AD$2:$AD281),טבלה9[[#All],[מיון]],0))))</f>
        <v/>
      </c>
    </row>
    <row r="283" spans="30:30">
      <c r="AD283" s="98" t="str">
        <f ca="1">IF($AD$1=0,"",IF(ROWS($AD$2:$AD282)&gt;$AD$1,"",INDEX(טבלה9[[#All],[שם היחידה]],MATCH(ROWS($AD$2:$AD282),טבלה9[[#All],[מיון]],0))))</f>
        <v/>
      </c>
    </row>
    <row r="284" spans="30:30">
      <c r="AD284" s="98" t="str">
        <f ca="1">IF($AD$1=0,"",IF(ROWS($AD$2:$AD283)&gt;$AD$1,"",INDEX(טבלה9[[#All],[שם היחידה]],MATCH(ROWS($AD$2:$AD283),טבלה9[[#All],[מיון]],0))))</f>
        <v/>
      </c>
    </row>
    <row r="285" spans="30:30">
      <c r="AD285" s="98" t="str">
        <f ca="1">IF($AD$1=0,"",IF(ROWS($AD$2:$AD284)&gt;$AD$1,"",INDEX(טבלה9[[#All],[שם היחידה]],MATCH(ROWS($AD$2:$AD284),טבלה9[[#All],[מיון]],0))))</f>
        <v/>
      </c>
    </row>
    <row r="286" spans="30:30">
      <c r="AD286" s="98" t="str">
        <f ca="1">IF($AD$1=0,"",IF(ROWS($AD$2:$AD285)&gt;$AD$1,"",INDEX(טבלה9[[#All],[שם היחידה]],MATCH(ROWS($AD$2:$AD285),טבלה9[[#All],[מיון]],0))))</f>
        <v/>
      </c>
    </row>
    <row r="287" spans="30:30">
      <c r="AD287" s="98" t="str">
        <f ca="1">IF($AD$1=0,"",IF(ROWS($AD$2:$AD286)&gt;$AD$1,"",INDEX(טבלה9[[#All],[שם היחידה]],MATCH(ROWS($AD$2:$AD286),טבלה9[[#All],[מיון]],0))))</f>
        <v/>
      </c>
    </row>
    <row r="288" spans="30:30">
      <c r="AD288" s="98" t="str">
        <f ca="1">IF($AD$1=0,"",IF(ROWS($AD$2:$AD287)&gt;$AD$1,"",INDEX(טבלה9[[#All],[שם היחידה]],MATCH(ROWS($AD$2:$AD287),טבלה9[[#All],[מיון]],0))))</f>
        <v/>
      </c>
    </row>
    <row r="289" spans="30:30">
      <c r="AD289" s="98" t="str">
        <f ca="1">IF($AD$1=0,"",IF(ROWS($AD$2:$AD288)&gt;$AD$1,"",INDEX(טבלה9[[#All],[שם היחידה]],MATCH(ROWS($AD$2:$AD288),טבלה9[[#All],[מיון]],0))))</f>
        <v/>
      </c>
    </row>
    <row r="290" spans="30:30">
      <c r="AD290" s="98" t="str">
        <f ca="1">IF($AD$1=0,"",IF(ROWS($AD$2:$AD289)&gt;$AD$1,"",INDEX(טבלה9[[#All],[שם היחידה]],MATCH(ROWS($AD$2:$AD289),טבלה9[[#All],[מיון]],0))))</f>
        <v/>
      </c>
    </row>
    <row r="291" spans="30:30">
      <c r="AD291" s="98" t="str">
        <f ca="1">IF($AD$1=0,"",IF(ROWS($AD$2:$AD290)&gt;$AD$1,"",INDEX(טבלה9[[#All],[שם היחידה]],MATCH(ROWS($AD$2:$AD290),טבלה9[[#All],[מיון]],0))))</f>
        <v/>
      </c>
    </row>
    <row r="292" spans="30:30">
      <c r="AD292" s="98" t="str">
        <f ca="1">IF($AD$1=0,"",IF(ROWS($AD$2:$AD291)&gt;$AD$1,"",INDEX(טבלה9[[#All],[שם היחידה]],MATCH(ROWS($AD$2:$AD291),טבלה9[[#All],[מיון]],0))))</f>
        <v/>
      </c>
    </row>
    <row r="293" spans="30:30">
      <c r="AD293" s="98" t="str">
        <f ca="1">IF($AD$1=0,"",IF(ROWS($AD$2:$AD292)&gt;$AD$1,"",INDEX(טבלה9[[#All],[שם היחידה]],MATCH(ROWS($AD$2:$AD292),טבלה9[[#All],[מיון]],0))))</f>
        <v/>
      </c>
    </row>
    <row r="294" spans="30:30">
      <c r="AD294" s="98" t="str">
        <f ca="1">IF($AD$1=0,"",IF(ROWS($AD$2:$AD293)&gt;$AD$1,"",INDEX(טבלה9[[#All],[שם היחידה]],MATCH(ROWS($AD$2:$AD293),טבלה9[[#All],[מיון]],0))))</f>
        <v/>
      </c>
    </row>
    <row r="295" spans="30:30">
      <c r="AD295" s="98" t="str">
        <f ca="1">IF($AD$1=0,"",IF(ROWS($AD$2:$AD294)&gt;$AD$1,"",INDEX(טבלה9[[#All],[שם היחידה]],MATCH(ROWS($AD$2:$AD294),טבלה9[[#All],[מיון]],0))))</f>
        <v/>
      </c>
    </row>
    <row r="296" spans="30:30">
      <c r="AD296" s="98" t="str">
        <f ca="1">IF($AD$1=0,"",IF(ROWS($AD$2:$AD295)&gt;$AD$1,"",INDEX(טבלה9[[#All],[שם היחידה]],MATCH(ROWS($AD$2:$AD295),טבלה9[[#All],[מיון]],0))))</f>
        <v/>
      </c>
    </row>
    <row r="297" spans="30:30">
      <c r="AD297" s="98" t="str">
        <f ca="1">IF($AD$1=0,"",IF(ROWS($AD$2:$AD296)&gt;$AD$1,"",INDEX(טבלה9[[#All],[שם היחידה]],MATCH(ROWS($AD$2:$AD296),טבלה9[[#All],[מיון]],0))))</f>
        <v/>
      </c>
    </row>
    <row r="298" spans="30:30">
      <c r="AD298" s="98" t="str">
        <f ca="1">IF($AD$1=0,"",IF(ROWS($AD$2:$AD297)&gt;$AD$1,"",INDEX(טבלה9[[#All],[שם היחידה]],MATCH(ROWS($AD$2:$AD297),טבלה9[[#All],[מיון]],0))))</f>
        <v/>
      </c>
    </row>
    <row r="299" spans="30:30">
      <c r="AD299" s="98" t="str">
        <f ca="1">IF($AD$1=0,"",IF(ROWS($AD$2:$AD298)&gt;$AD$1,"",INDEX(טבלה9[[#All],[שם היחידה]],MATCH(ROWS($AD$2:$AD298),טבלה9[[#All],[מיון]],0))))</f>
        <v/>
      </c>
    </row>
    <row r="300" spans="30:30">
      <c r="AD300" s="98" t="str">
        <f ca="1">IF($AD$1=0,"",IF(ROWS($AD$2:$AD299)&gt;$AD$1,"",INDEX(טבלה9[[#All],[שם היחידה]],MATCH(ROWS($AD$2:$AD299),טבלה9[[#All],[מיון]],0))))</f>
        <v/>
      </c>
    </row>
    <row r="301" spans="30:30">
      <c r="AD301" s="98" t="str">
        <f ca="1">IF($AD$1=0,"",IF(ROWS($AD$2:$AD300)&gt;$AD$1,"",INDEX(טבלה9[[#All],[שם היחידה]],MATCH(ROWS($AD$2:$AD300),טבלה9[[#All],[מיון]],0))))</f>
        <v/>
      </c>
    </row>
    <row r="302" spans="30:30">
      <c r="AD302" s="98" t="str">
        <f ca="1">IF($AD$1=0,"",IF(ROWS($AD$2:$AD301)&gt;$AD$1,"",INDEX(טבלה9[[#All],[שם היחידה]],MATCH(ROWS($AD$2:$AD301),טבלה9[[#All],[מיון]],0))))</f>
        <v/>
      </c>
    </row>
    <row r="303" spans="30:30">
      <c r="AD303" s="98" t="str">
        <f ca="1">IF($AD$1=0,"",IF(ROWS($AD$2:$AD302)&gt;$AD$1,"",INDEX(טבלה9[[#All],[שם היחידה]],MATCH(ROWS($AD$2:$AD302),טבלה9[[#All],[מיון]],0))))</f>
        <v/>
      </c>
    </row>
    <row r="304" spans="30:30">
      <c r="AD304" s="98" t="str">
        <f ca="1">IF($AD$1=0,"",IF(ROWS($AD$2:$AD303)&gt;$AD$1,"",INDEX(טבלה9[[#All],[שם היחידה]],MATCH(ROWS($AD$2:$AD303),טבלה9[[#All],[מיון]],0))))</f>
        <v/>
      </c>
    </row>
    <row r="305" spans="30:30">
      <c r="AD305" s="98" t="str">
        <f ca="1">IF($AD$1=0,"",IF(ROWS($AD$2:$AD304)&gt;$AD$1,"",INDEX(טבלה9[[#All],[שם היחידה]],MATCH(ROWS($AD$2:$AD304),טבלה9[[#All],[מיון]],0))))</f>
        <v/>
      </c>
    </row>
    <row r="306" spans="30:30">
      <c r="AD306" s="98" t="str">
        <f ca="1">IF($AD$1=0,"",IF(ROWS($AD$2:$AD305)&gt;$AD$1,"",INDEX(טבלה9[[#All],[שם היחידה]],MATCH(ROWS($AD$2:$AD305),טבלה9[[#All],[מיון]],0))))</f>
        <v/>
      </c>
    </row>
    <row r="307" spans="30:30">
      <c r="AD307" s="98" t="str">
        <f ca="1">IF($AD$1=0,"",IF(ROWS($AD$2:$AD306)&gt;$AD$1,"",INDEX(טבלה9[[#All],[שם היחידה]],MATCH(ROWS($AD$2:$AD306),טבלה9[[#All],[מיון]],0))))</f>
        <v/>
      </c>
    </row>
    <row r="308" spans="30:30">
      <c r="AD308" s="98" t="str">
        <f ca="1">IF($AD$1=0,"",IF(ROWS($AD$2:$AD307)&gt;$AD$1,"",INDEX(טבלה9[[#All],[שם היחידה]],MATCH(ROWS($AD$2:$AD307),טבלה9[[#All],[מיון]],0))))</f>
        <v/>
      </c>
    </row>
    <row r="309" spans="30:30">
      <c r="AD309" s="98" t="str">
        <f ca="1">IF($AD$1=0,"",IF(ROWS($AD$2:$AD308)&gt;$AD$1,"",INDEX(טבלה9[[#All],[שם היחידה]],MATCH(ROWS($AD$2:$AD308),טבלה9[[#All],[מיון]],0))))</f>
        <v/>
      </c>
    </row>
    <row r="310" spans="30:30">
      <c r="AD310" s="98" t="str">
        <f ca="1">IF($AD$1=0,"",IF(ROWS($AD$2:$AD309)&gt;$AD$1,"",INDEX(טבלה9[[#All],[שם היחידה]],MATCH(ROWS($AD$2:$AD309),טבלה9[[#All],[מיון]],0))))</f>
        <v/>
      </c>
    </row>
    <row r="311" spans="30:30">
      <c r="AD311" s="98" t="str">
        <f ca="1">IF($AD$1=0,"",IF(ROWS($AD$2:$AD310)&gt;$AD$1,"",INDEX(טבלה9[[#All],[שם היחידה]],MATCH(ROWS($AD$2:$AD310),טבלה9[[#All],[מיון]],0))))</f>
        <v/>
      </c>
    </row>
    <row r="312" spans="30:30">
      <c r="AD312" s="98" t="str">
        <f ca="1">IF($AD$1=0,"",IF(ROWS($AD$2:$AD311)&gt;$AD$1,"",INDEX(טבלה9[[#All],[שם היחידה]],MATCH(ROWS($AD$2:$AD311),טבלה9[[#All],[מיון]],0))))</f>
        <v/>
      </c>
    </row>
    <row r="313" spans="30:30">
      <c r="AD313" s="98" t="str">
        <f ca="1">IF($AD$1=0,"",IF(ROWS($AD$2:$AD312)&gt;$AD$1,"",INDEX(טבלה9[[#All],[שם היחידה]],MATCH(ROWS($AD$2:$AD312),טבלה9[[#All],[מיון]],0))))</f>
        <v/>
      </c>
    </row>
    <row r="314" spans="30:30">
      <c r="AD314" s="98" t="str">
        <f ca="1">IF($AD$1=0,"",IF(ROWS($AD$2:$AD313)&gt;$AD$1,"",INDEX(טבלה9[[#All],[שם היחידה]],MATCH(ROWS($AD$2:$AD313),טבלה9[[#All],[מיון]],0))))</f>
        <v/>
      </c>
    </row>
    <row r="315" spans="30:30">
      <c r="AD315" s="98" t="str">
        <f ca="1">IF($AD$1=0,"",IF(ROWS($AD$2:$AD314)&gt;$AD$1,"",INDEX(טבלה9[[#All],[שם היחידה]],MATCH(ROWS($AD$2:$AD314),טבלה9[[#All],[מיון]],0))))</f>
        <v/>
      </c>
    </row>
    <row r="316" spans="30:30">
      <c r="AD316" s="98" t="str">
        <f ca="1">IF($AD$1=0,"",IF(ROWS($AD$2:$AD315)&gt;$AD$1,"",INDEX(טבלה9[[#All],[שם היחידה]],MATCH(ROWS($AD$2:$AD315),טבלה9[[#All],[מיון]],0))))</f>
        <v/>
      </c>
    </row>
    <row r="317" spans="30:30">
      <c r="AD317" s="98" t="str">
        <f ca="1">IF($AD$1=0,"",IF(ROWS($AD$2:$AD316)&gt;$AD$1,"",INDEX(טבלה9[[#All],[שם היחידה]],MATCH(ROWS($AD$2:$AD316),טבלה9[[#All],[מיון]],0))))</f>
        <v/>
      </c>
    </row>
    <row r="318" spans="30:30">
      <c r="AD318" s="98" t="str">
        <f ca="1">IF($AD$1=0,"",IF(ROWS($AD$2:$AD317)&gt;$AD$1,"",INDEX(טבלה9[[#All],[שם היחידה]],MATCH(ROWS($AD$2:$AD317),טבלה9[[#All],[מיון]],0))))</f>
        <v/>
      </c>
    </row>
    <row r="319" spans="30:30">
      <c r="AD319" s="98" t="str">
        <f ca="1">IF($AD$1=0,"",IF(ROWS($AD$2:$AD318)&gt;$AD$1,"",INDEX(טבלה9[[#All],[שם היחידה]],MATCH(ROWS($AD$2:$AD318),טבלה9[[#All],[מיון]],0))))</f>
        <v/>
      </c>
    </row>
    <row r="320" spans="30:30">
      <c r="AD320" s="98" t="str">
        <f ca="1">IF($AD$1=0,"",IF(ROWS($AD$2:$AD319)&gt;$AD$1,"",INDEX(טבלה9[[#All],[שם היחידה]],MATCH(ROWS($AD$2:$AD319),טבלה9[[#All],[מיון]],0))))</f>
        <v/>
      </c>
    </row>
    <row r="321" spans="30:30">
      <c r="AD321" s="98" t="str">
        <f ca="1">IF($AD$1=0,"",IF(ROWS($AD$2:$AD320)&gt;$AD$1,"",INDEX(טבלה9[[#All],[שם היחידה]],MATCH(ROWS($AD$2:$AD320),טבלה9[[#All],[מיון]],0))))</f>
        <v/>
      </c>
    </row>
    <row r="322" spans="30:30">
      <c r="AD322" s="98" t="str">
        <f ca="1">IF($AD$1=0,"",IF(ROWS($AD$2:$AD321)&gt;$AD$1,"",INDEX(טבלה9[[#All],[שם היחידה]],MATCH(ROWS($AD$2:$AD321),טבלה9[[#All],[מיון]],0))))</f>
        <v/>
      </c>
    </row>
    <row r="323" spans="30:30">
      <c r="AD323" s="98" t="str">
        <f ca="1">IF($AD$1=0,"",IF(ROWS($AD$2:$AD322)&gt;$AD$1,"",INDEX(טבלה9[[#All],[שם היחידה]],MATCH(ROWS($AD$2:$AD322),טבלה9[[#All],[מיון]],0))))</f>
        <v/>
      </c>
    </row>
    <row r="324" spans="30:30">
      <c r="AD324" s="98" t="str">
        <f ca="1">IF($AD$1=0,"",IF(ROWS($AD$2:$AD323)&gt;$AD$1,"",INDEX(טבלה9[[#All],[שם היחידה]],MATCH(ROWS($AD$2:$AD323),טבלה9[[#All],[מיון]],0))))</f>
        <v/>
      </c>
    </row>
    <row r="325" spans="30:30">
      <c r="AD325" s="98" t="str">
        <f ca="1">IF($AD$1=0,"",IF(ROWS($AD$2:$AD324)&gt;$AD$1,"",INDEX(טבלה9[[#All],[שם היחידה]],MATCH(ROWS($AD$2:$AD324),טבלה9[[#All],[מיון]],0))))</f>
        <v/>
      </c>
    </row>
    <row r="326" spans="30:30">
      <c r="AD326" s="98" t="str">
        <f ca="1">IF($AD$1=0,"",IF(ROWS($AD$2:$AD325)&gt;$AD$1,"",INDEX(טבלה9[[#All],[שם היחידה]],MATCH(ROWS($AD$2:$AD325),טבלה9[[#All],[מיון]],0))))</f>
        <v/>
      </c>
    </row>
    <row r="327" spans="30:30">
      <c r="AD327" s="98" t="str">
        <f ca="1">IF($AD$1=0,"",IF(ROWS($AD$2:$AD326)&gt;$AD$1,"",INDEX(טבלה9[[#All],[שם היחידה]],MATCH(ROWS($AD$2:$AD326),טבלה9[[#All],[מיון]],0))))</f>
        <v/>
      </c>
    </row>
    <row r="328" spans="30:30">
      <c r="AD328" s="98" t="str">
        <f ca="1">IF($AD$1=0,"",IF(ROWS($AD$2:$AD327)&gt;$AD$1,"",INDEX(טבלה9[[#All],[שם היחידה]],MATCH(ROWS($AD$2:$AD327),טבלה9[[#All],[מיון]],0))))</f>
        <v/>
      </c>
    </row>
    <row r="329" spans="30:30">
      <c r="AD329" s="98" t="str">
        <f ca="1">IF($AD$1=0,"",IF(ROWS($AD$2:$AD328)&gt;$AD$1,"",INDEX(טבלה9[[#All],[שם היחידה]],MATCH(ROWS($AD$2:$AD328),טבלה9[[#All],[מיון]],0))))</f>
        <v/>
      </c>
    </row>
  </sheetData>
  <pageMargins left="0.70866141732283472" right="0.70866141732283472" top="0.74803149606299213" bottom="0.74803149606299213" header="0.31496062992125984" footer="0.31496062992125984"/>
  <pageSetup paperSize="9" orientation="portrait" verticalDpi="0"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5C551E5DBB5EBB4E98C3F0781FB2782A" ma:contentTypeVersion="61" ma:contentTypeDescription="צור מסמך חדש." ma:contentTypeScope="" ma:versionID="2cd0fed90e1e749c347e127f324fd9de">
  <xsd:schema xmlns:xsd="http://www.w3.org/2001/XMLSchema" xmlns:xs="http://www.w3.org/2001/XMLSchema" xmlns:p="http://schemas.microsoft.com/office/2006/metadata/properties" xmlns:ns2="7e33f40b-c08d-47dd-be02-6e33066b1278" xmlns:ns3="58911f7b-c181-4a0c-98f7-6c51acc07bb1" targetNamespace="http://schemas.microsoft.com/office/2006/metadata/properties" ma:root="true" ma:fieldsID="4256a98819dc44c1b4eff9fcedc00b52" ns2:_="" ns3:_="">
    <xsd:import namespace="7e33f40b-c08d-47dd-be02-6e33066b1278"/>
    <xsd:import namespace="58911f7b-c181-4a0c-98f7-6c51acc07bb1"/>
    <xsd:element name="properties">
      <xsd:complexType>
        <xsd:sequence>
          <xsd:element name="documentManagement">
            <xsd:complexType>
              <xsd:all>
                <xsd:element ref="ns2:_x05e9__x05d9__x05d5__x05da__x0020__x05dc__x05de__x05e9__x05e8__x05d3_" minOccurs="0"/>
                <xsd:element ref="ns3:Private" minOccurs="0"/>
                <xsd:element ref="ns3:_dlc_DocId" minOccurs="0"/>
                <xsd:element ref="ns3:_dlc_DocIdUrl" minOccurs="0"/>
                <xsd:element ref="ns3:_dlc_DocIdPersistId" minOccurs="0"/>
                <xsd:element ref="ns2:_x05e9__x05d9__x05d5__x05da__x0020__x05dc__x05de__x05e9__x05e8__x05d3__x003a__x05de__x05dc__x05d5__x05d5__x05d4__x0020__x05de__x05d8__x05e2__x05dd__x0020__x05d4__x05ea__x05e7__x05e9__x05d5__x05d1_" minOccurs="0"/>
                <xsd:element ref="ns2:_x05e9__x05d9__x05d5__x05da__x0020__x05dc__x05de__x05e9__x05e8__x05d3__x003a__x05e9__x05d9__x05d5__x05da__x0020__x05de__x05e9__x05e8__x05d3__x05d9_" minOccurs="0"/>
                <xsd:element ref="ns2:_x05e9__x05d9__x05d5__x05da__x0020__x05dc__x05de__x05e9__x05e8__x05d3__x003a__x05de__x05e0__x05d4__x05dc__x0020__x05de__x05e2__x05e8__x05db__x05d5__x05ea__x0020__x05d4__x05de__x05d9__x05d3__x05e2_" minOccurs="0"/>
                <xsd:element ref="ns2:_x05e1__x05d5__x05d2__x0020__x05de__x05e1__x05de__x05da_" minOccurs="0"/>
                <xsd:element ref="ns2:_x05e9__x05dd__x0020__x05d4__x05de__x05e9__x05e8__x05d3__x003a__x05e1__x05d8__x05d8__x05d5__x05e1__x0020__x05ea__x05e2__x0020__x0028__x05e1__x05d8__x05d8__x05d9__x0029_" minOccurs="0"/>
                <xsd:element ref="ns2:_x05e9__x05dd__x0020__x05d4__x05de__x05e9__x05e8__x05d3__x003a__x05e1__x05d8__x05d8__x05d5__x05e1__x0020__x05d4__x05e0__x05d2__x05e9__x05ea__x0020__x05de__x05d0__x05d2__x05e8__x05d9__x05dd__x0020__x0028__x05e1__x05d8__x05d8__x05d9__x0029_" minOccurs="0"/>
                <xsd:element ref="ns2:_x05e9__x05dd__x0020__x05d4__x05de__x05e9__x05e8__x05d3__x003a__x05e1__x05d8__x05d8__x05d5__x05e1__x0020__x05de__x05d9__x05e4__x05d5__x05d9__x0020__x05e9__x05d9__x05e8__x05d5__x05ea__x05d9__x05dd__x0020__x0028__x05e1__x05d8__x05d8__x05d9__x0029_" minOccurs="0"/>
                <xsd:element ref="ns2:_x05e9__x05dd__x0020__x05d4__x05de__x05e9__x05e8__x05d3__x003a__x05e1__x05d8__x05d8__x05d5__x05e1__x0020__x05d9__x002e__x05e4__x0020__x0028__x05e1__x05d8__x05d8__x05d9__x0029_" minOccurs="0"/>
                <xsd:element ref="ns2:_x05e9__x05dd__x0020__x05d4__x05de__x05e9__x05e8__x05d3__x003a__x05e1__x05d8__x05d8__x05d5__x05e1__x0020__x05e1__x05e7__x05e8__x0020__x0028__x05e1__x05d8__x05d8__x05d9__x0029_" minOccurs="0"/>
                <xsd:element ref="ns2:_x05e9__x05d9__x05d5__x05da__x0020__x05dc__x05d1__x05e7__x05e8__x05d4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3f40b-c08d-47dd-be02-6e33066b1278" elementFormDefault="qualified">
    <xsd:import namespace="http://schemas.microsoft.com/office/2006/documentManagement/types"/>
    <xsd:import namespace="http://schemas.microsoft.com/office/infopath/2007/PartnerControls"/>
    <xsd:element name="_x05e9__x05d9__x05d5__x05da__x0020__x05dc__x05de__x05e9__x05e8__x05d3_" ma:index="2" nillable="true" ma:displayName="שם המשרד" ma:list="{f53b138e-88ae-4aa7-b616-0f025d1a4f4c}" ma:internalName="_x05e9__x05d9__x05d5__x05da__x0020__x05dc__x05de__x05e9__x05e8__x05d3_" ma:readOnly="false" ma:showField="Title" ma:web="58911f7b-c181-4a0c-98f7-6c51acc07bb1">
      <xsd:simpleType>
        <xsd:restriction base="dms:Lookup"/>
      </xsd:simpleType>
    </xsd:element>
    <xsd:element name="_x05e9__x05d9__x05d5__x05da__x0020__x05dc__x05de__x05e9__x05e8__x05d3__x003a__x05de__x05dc__x05d5__x05d5__x05d4__x0020__x05de__x05d8__x05e2__x05dd__x0020__x05d4__x05ea__x05e7__x05e9__x05d5__x05d1_" ma:index="9" nillable="true" ma:displayName="מלווה מטעם התקשוב" ma:list="{f53b138e-88ae-4aa7-b616-0f025d1a4f4c}" ma:internalName="_x05e9__x05d9__x05d5__x05da__x0020__x05dc__x05de__x05e9__x05e8__x05d3__x003a__x05de__x05dc__x05d5__x05d5__x05d4__x0020__x05de__x05d8__x05e2__x05dd__x0020__x05d4__x05ea__x05e7__x05e9__x05d5__x05d1_" ma:readOnly="true" ma:showField="_x05de__x05dc__x05d5__x05d5__x05" ma:web="58911f7b-c181-4a0c-98f7-6c51acc07bb1">
      <xsd:simpleType>
        <xsd:restriction base="dms:Lookup"/>
      </xsd:simpleType>
    </xsd:element>
    <xsd:element name="_x05e9__x05d9__x05d5__x05da__x0020__x05dc__x05de__x05e9__x05e8__x05d3__x003a__x05e9__x05d9__x05d5__x05da__x0020__x05de__x05e9__x05e8__x05d3__x05d9_" ma:index="14" nillable="true" ma:displayName="שיוך משרדי" ma:list="{f53b138e-88ae-4aa7-b616-0f025d1a4f4c}" ma:internalName="_x05e9__x05d9__x05d5__x05da__x0020__x05dc__x05de__x05e9__x05e8__x05d3__x003a__x05e9__x05d9__x05d5__x05da__x0020__x05de__x05e9__x05e8__x05d3__x05d9_" ma:readOnly="true" ma:showField="_x05e9__x05d9__x05d5__x05da__x00" ma:web="58911f7b-c181-4a0c-98f7-6c51acc07bb1">
      <xsd:simpleType>
        <xsd:restriction base="dms:Lookup"/>
      </xsd:simpleType>
    </xsd:element>
    <xsd:element name="_x05e9__x05d9__x05d5__x05da__x0020__x05dc__x05de__x05e9__x05e8__x05d3__x003a__x05de__x05e0__x05d4__x05dc__x0020__x05de__x05e2__x05e8__x05db__x05d5__x05ea__x0020__x05d4__x05de__x05d9__x05d3__x05e2_" ma:index="15" nillable="true" ma:displayName="מנהל מערכות המידע" ma:list="{f53b138e-88ae-4aa7-b616-0f025d1a4f4c}" ma:internalName="_x05e9__x05d9__x05d5__x05da__x0020__x05dc__x05de__x05e9__x05e8__x05d3__x003a__x05de__x05e0__x05d4__x05dc__x0020__x05de__x05e2__x05e8__x05db__x05d5__x05ea__x0020__x05d4__x05de__x05d9__x05d3__x05e2_" ma:readOnly="true" ma:showField="_x05de__x05e0__x05d4__x05dc__x00" ma:web="58911f7b-c181-4a0c-98f7-6c51acc07bb1">
      <xsd:simpleType>
        <xsd:restriction base="dms:Lookup"/>
      </xsd:simpleType>
    </xsd:element>
    <xsd:element name="_x05e1__x05d5__x05d2__x0020__x05de__x05e1__x05de__x05da_" ma:index="16" nillable="true" ma:displayName="סוג מסמך" ma:default="אחר" ma:format="Dropdown" ma:internalName="_x05e1__x05d5__x05d2__x0020__x05de__x05e1__x05de__x05da_">
      <xsd:simpleType>
        <xsd:restriction base="dms:Choice">
          <xsd:enumeration value="אחר"/>
          <xsd:enumeration value="תוכנית עבודה"/>
          <xsd:enumeration value="מעקב החלטות"/>
          <xsd:enumeration value="כוח אדם"/>
          <xsd:enumeration value="מבנה ארגוני"/>
          <xsd:enumeration value="מצגת"/>
          <xsd:enumeration value="מיפוי שירותים"/>
          <xsd:enumeration value="הנגשת מאגרים"/>
          <xsd:enumeration value="חוות דעת תע"/>
          <xsd:enumeration value="נוהל"/>
          <xsd:enumeration value="תבנית"/>
          <xsd:enumeration value="התכתבות"/>
          <xsd:enumeration value="מסמך"/>
          <xsd:enumeration value="סקר סיכונים"/>
          <xsd:enumeration value="וועדת היגוי סייבר"/>
          <xsd:enumeration value="כתב מינוי ממונה סייבר"/>
          <xsd:enumeration value="תעודת ISO"/>
          <xsd:enumeration value="סיכום פגישה יהב"/>
        </xsd:restriction>
      </xsd:simpleType>
    </xsd:element>
    <xsd:element name="_x05e9__x05dd__x0020__x05d4__x05de__x05e9__x05e8__x05d3__x003a__x05e1__x05d8__x05d8__x05d5__x05e1__x0020__x05ea__x05e2__x0020__x0028__x05e1__x05d8__x05d8__x05d9__x0029_" ma:index="17" nillable="true" ma:displayName="סטטוס תע 2019" ma:list="{f53b138e-88ae-4aa7-b616-0f025d1a4f4c}" ma:internalName="_x05e9__x05dd__x0020__x05d4__x05de__x05e9__x05e8__x05d3__x003a__x05e1__x05d8__x05d8__x05d5__x05e1__x0020__x05ea__x05e2__x0020__x0028__x05e1__x05d8__x05d8__x05d9__x0029_" ma:readOnly="true" ma:showField="_x05e1__x05d8__x05d8__x05d5__x054" ma:web="58911f7b-c181-4a0c-98f7-6c51acc07bb1">
      <xsd:simpleType>
        <xsd:restriction base="dms:Lookup"/>
      </xsd:simpleType>
    </xsd:element>
    <xsd:element name="_x05e9__x05dd__x0020__x05d4__x05de__x05e9__x05e8__x05d3__x003a__x05e1__x05d8__x05d8__x05d5__x05e1__x0020__x05d4__x05e0__x05d2__x05e9__x05ea__x0020__x05de__x05d0__x05d2__x05e8__x05d9__x05dd__x0020__x0028__x05e1__x05d8__x05d8__x05d9__x0029_" ma:index="18" nillable="true" ma:displayName="סטטוס הנגשת מאגרים" ma:list="{f53b138e-88ae-4aa7-b616-0f025d1a4f4c}" ma:internalName="_x05e9__x05dd__x0020__x05d4__x05de__x05e9__x05e8__x05d3__x003a__x05e1__x05d8__x05d8__x05d5__x05e1__x0020__x05d4__x05e0__x05d2__x05e9__x05ea__x0020__x05de__x05d0__x05d2__x05e8__x05d9__x05dd__x0020__x0028__x05e1__x05d8__x05d8__x05d9__x0029_" ma:readOnly="true" ma:showField="_x05e1__x05d8__x05d8__x05d5__x055" ma:web="58911f7b-c181-4a0c-98f7-6c51acc07bb1">
      <xsd:simpleType>
        <xsd:restriction base="dms:Lookup"/>
      </xsd:simpleType>
    </xsd:element>
    <xsd:element name="_x05e9__x05dd__x0020__x05d4__x05de__x05e9__x05e8__x05d3__x003a__x05e1__x05d8__x05d8__x05d5__x05e1__x0020__x05de__x05d9__x05e4__x05d5__x05d9__x0020__x05e9__x05d9__x05e8__x05d5__x05ea__x05d9__x05dd__x0020__x0028__x05e1__x05d8__x05d8__x05d9__x0029_" ma:index="19" nillable="true" ma:displayName="סטטוס מיפוי שירותים" ma:list="{f53b138e-88ae-4aa7-b616-0f025d1a4f4c}" ma:internalName="_x05e9__x05dd__x0020__x05d4__x05de__x05e9__x05e8__x05d3__x003a__x05e1__x05d8__x05d8__x05d5__x05e1__x0020__x05de__x05d9__x05e4__x05d5__x05d9__x0020__x05e9__x05d9__x05e8__x05d5__x05ea__x05d9__x05dd__x0020__x0028__x05e1__x05d8__x05d8__x05d9__x0029_" ma:readOnly="true" ma:showField="_x05e1__x05d8__x05d8__x05d5__x056" ma:web="58911f7b-c181-4a0c-98f7-6c51acc07bb1">
      <xsd:simpleType>
        <xsd:restriction base="dms:Lookup"/>
      </xsd:simpleType>
    </xsd:element>
    <xsd:element name="_x05e9__x05dd__x0020__x05d4__x05de__x05e9__x05e8__x05d3__x003a__x05e1__x05d8__x05d8__x05d5__x05e1__x0020__x05d9__x002e__x05e4__x0020__x0028__x05e1__x05d8__x05d8__x05d9__x0029_" ma:index="20" nillable="true" ma:displayName="סטטוס י.פ" ma:list="{f53b138e-88ae-4aa7-b616-0f025d1a4f4c}" ma:internalName="_x05e9__x05dd__x0020__x05d4__x05de__x05e9__x05e8__x05d3__x003a__x05e1__x05d8__x05d8__x05d5__x05e1__x0020__x05d9__x002e__x05e4__x0020__x0028__x05e1__x05d8__x05d8__x05d9__x0029_" ma:readOnly="true" ma:showField="_x05e1__x05d8__x05d8__x05d5__x057" ma:web="58911f7b-c181-4a0c-98f7-6c51acc07bb1">
      <xsd:simpleType>
        <xsd:restriction base="dms:Lookup"/>
      </xsd:simpleType>
    </xsd:element>
    <xsd:element name="_x05e9__x05dd__x0020__x05d4__x05de__x05e9__x05e8__x05d3__x003a__x05e1__x05d8__x05d8__x05d5__x05e1__x0020__x05e1__x05e7__x05e8__x0020__x0028__x05e1__x05d8__x05d8__x05d9__x0029_" ma:index="21" nillable="true" ma:displayName="סטטוס סקר תע" ma:list="{f53b138e-88ae-4aa7-b616-0f025d1a4f4c}" ma:internalName="_x05e9__x05dd__x0020__x05d4__x05de__x05e9__x05e8__x05d3__x003a__x05e1__x05d8__x05d8__x05d5__x05e1__x0020__x05e1__x05e7__x05e8__x0020__x0028__x05e1__x05d8__x05d8__x05d9__x0029_" ma:readOnly="true" ma:showField="_x05e1__x05d8__x05d8__x05d5__x059" ma:web="58911f7b-c181-4a0c-98f7-6c51acc07bb1">
      <xsd:simpleType>
        <xsd:restriction base="dms:Lookup"/>
      </xsd:simpleType>
    </xsd:element>
    <xsd:element name="_x05e9__x05d9__x05d5__x05da__x0020__x05dc__x05d1__x05e7__x05e8__x05d4_" ma:index="23" nillable="true" ma:displayName="שיוך לבקרה" ma:list="{788c110e-835b-4a93-a527-29e6a75aedd8}" ma:internalName="_x05e9__x05d9__x05d5__x05da__x0020__x05dc__x05d1__x05e7__x05e8__x05d4_" ma:showField="_x05e9__x05dd__x0020__x05d1__x05" ma:web="58911f7b-c181-4a0c-98f7-6c51acc07bb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58911f7b-c181-4a0c-98f7-6c51acc07bb1" elementFormDefault="qualified">
    <xsd:import namespace="http://schemas.microsoft.com/office/2006/documentManagement/types"/>
    <xsd:import namespace="http://schemas.microsoft.com/office/infopath/2007/PartnerControls"/>
    <xsd:element name="Private" ma:index="3" nillable="true" ma:displayName="Private" ma:default="1" ma:internalName="Private">
      <xsd:simpleType>
        <xsd:restriction base="dms:Boolean"/>
      </xsd:simpleType>
    </xsd:element>
    <xsd:element name="_dlc_DocId" ma:index="6" nillable="true" ma:displayName="ערך של מזהה מסמך" ma:description="הערך של מזהה המסמך שהוקצה לפריט זה." ma:internalName="_dlc_DocId" ma:readOnly="true">
      <xsd:simpleType>
        <xsd:restriction base="dms:Text"/>
      </xsd:simpleType>
    </xsd:element>
    <xsd:element name="_dlc_DocIdUrl" ma:index="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סוג תוכן"/>
        <xsd:element ref="dc:title" minOccurs="0" maxOccurs="1" ma:index="1"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x05e9__x05d9__x05d5__x05da__x0020__x05dc__x05de__x05e9__x05e8__x05d3_ xmlns="7e33f40b-c08d-47dd-be02-6e33066b1278">58</_x05e9__x05d9__x05d5__x05da__x0020__x05dc__x05de__x05e9__x05e8__x05d3_>
    <Private xmlns="58911f7b-c181-4a0c-98f7-6c51acc07bb1">true</Private>
    <_x05e1__x05d5__x05d2__x0020__x05de__x05e1__x05de__x05da_ xmlns="7e33f40b-c08d-47dd-be02-6e33066b1278">הנגשת מאגרים</_x05e1__x05d5__x05d2__x0020__x05de__x05e1__x05de__x05da_>
    <_dlc_DocId xmlns="58911f7b-c181-4a0c-98f7-6c51acc07bb1">VPHAQE6ZRR2U-5-780</_dlc_DocId>
    <_dlc_DocIdUrl xmlns="58911f7b-c181-4a0c-98f7-6c51acc07bb1">
      <Url>https://itg.cio.gov.il/_layouts/15/DocIdRedir.aspx?ID=VPHAQE6ZRR2U-5-780</Url>
      <Description>VPHAQE6ZRR2U-5-780</Description>
    </_dlc_DocIdUrl>
    <_x05e9__x05d9__x05d5__x05da__x0020__x05dc__x05d1__x05e7__x05e8__x05d4_ xmlns="7e33f40b-c08d-47dd-be02-6e33066b127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26160-3F27-4C36-8430-0813A1AFF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3f40b-c08d-47dd-be02-6e33066b1278"/>
    <ds:schemaRef ds:uri="58911f7b-c181-4a0c-98f7-6c51acc07b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7C6E5A-FB80-4A0C-B40D-C552AF7A5683}">
  <ds:schemaRefs>
    <ds:schemaRef ds:uri="http://schemas.microsoft.com/sharepoint/events"/>
  </ds:schemaRefs>
</ds:datastoreItem>
</file>

<file path=customXml/itemProps3.xml><?xml version="1.0" encoding="utf-8"?>
<ds:datastoreItem xmlns:ds="http://schemas.openxmlformats.org/officeDocument/2006/customXml" ds:itemID="{8FD2C09D-ED63-4374-BCE2-AF6C1668FA2F}">
  <ds:schemaRef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e33f40b-c08d-47dd-be02-6e33066b1278"/>
    <ds:schemaRef ds:uri="http://purl.org/dc/elements/1.1/"/>
    <ds:schemaRef ds:uri="http://schemas.microsoft.com/office/2006/metadata/properties"/>
    <ds:schemaRef ds:uri="58911f7b-c181-4a0c-98f7-6c51acc07bb1"/>
    <ds:schemaRef ds:uri="http://purl.org/dc/terms/"/>
    <ds:schemaRef ds:uri="http://www.w3.org/XML/1998/namespace"/>
  </ds:schemaRefs>
</ds:datastoreItem>
</file>

<file path=customXml/itemProps4.xml><?xml version="1.0" encoding="utf-8"?>
<ds:datastoreItem xmlns:ds="http://schemas.openxmlformats.org/officeDocument/2006/customXml" ds:itemID="{FCF23721-DD01-407D-9792-74EB5769C7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47</vt:i4>
      </vt:variant>
    </vt:vector>
  </HeadingPairs>
  <TitlesOfParts>
    <vt:vector size="54" baseType="lpstr">
      <vt:lpstr>הנחיות</vt:lpstr>
      <vt:lpstr>פרטי המשרד</vt:lpstr>
      <vt:lpstr>יחידות המשרד</vt:lpstr>
      <vt:lpstr>רשימת מאגרים</vt:lpstr>
      <vt:lpstr>טבלת משרדים</vt:lpstr>
      <vt:lpstr>PIVOT</vt:lpstr>
      <vt:lpstr>פרמטרים</vt:lpstr>
      <vt:lpstr>DB_Table</vt:lpstr>
      <vt:lpstr>הנחיות!WPrint_Area_W</vt:lpstr>
      <vt:lpstr>'יחידות המשרד'!WPrint_Area_W</vt:lpstr>
      <vt:lpstr>'פרטי המשרד'!WPrint_Area_W</vt:lpstr>
      <vt:lpstr>'רשימת מאגרים'!WPrint_Area_W</vt:lpstr>
      <vt:lpstr>הנחיות!WPrint_TitlesW</vt:lpstr>
      <vt:lpstr>'יחידות המשרד'!WPrint_TitlesW</vt:lpstr>
      <vt:lpstr>'פרטי המשרד'!WPrint_TitlesW</vt:lpstr>
      <vt:lpstr>'רשימת מאגרים'!WPrint_TitlesW</vt:lpstr>
      <vt:lpstr>'פרטי המשרד'!ארגון</vt:lpstr>
      <vt:lpstr>ארגון</vt:lpstr>
      <vt:lpstr>בסיס_מידע</vt:lpstr>
      <vt:lpstr>דרוג</vt:lpstr>
      <vt:lpstr>ה.אוכלוסיה</vt:lpstr>
      <vt:lpstr>ה.הבעת_עיניין</vt:lpstr>
      <vt:lpstr>ה.פרטי_אחראי</vt:lpstr>
      <vt:lpstr>ה.קושי_להנגיש</vt:lpstr>
      <vt:lpstr>ה.שאלות_טכניות</vt:lpstr>
      <vt:lpstr>ה.שאלות_כלליות</vt:lpstr>
      <vt:lpstr>ה.שמות_יחידות</vt:lpstr>
      <vt:lpstr>ה.תהליכי_שיתוף</vt:lpstr>
      <vt:lpstr>ה.תועלת</vt:lpstr>
      <vt:lpstr>ה.תכנון_הנגשה</vt:lpstr>
      <vt:lpstr>הבעת_עיניין</vt:lpstr>
      <vt:lpstr>המשרד</vt:lpstr>
      <vt:lpstr>ח_אוכלוסיה</vt:lpstr>
      <vt:lpstr>ח_הבעת_עיניין</vt:lpstr>
      <vt:lpstr>ח_יחידות</vt:lpstr>
      <vt:lpstr>ח_פרטי_אחראיים</vt:lpstr>
      <vt:lpstr>ח_קושי</vt:lpstr>
      <vt:lpstr>ח_שאלות_טכניות</vt:lpstr>
      <vt:lpstr>ח_שאלות_כלליות</vt:lpstr>
      <vt:lpstr>ח_שיתוף_ציבור</vt:lpstr>
      <vt:lpstr>ח_תועלות</vt:lpstr>
      <vt:lpstr>ח_תכנון_הנגשה</vt:lpstr>
      <vt:lpstr>כןלא</vt:lpstr>
      <vt:lpstr>מהימנות</vt:lpstr>
      <vt:lpstr>סוג_שיתוף</vt:lpstr>
      <vt:lpstr>סטטוס</vt:lpstr>
      <vt:lpstr>סימול</vt:lpstr>
      <vt:lpstr>קושי</vt:lpstr>
      <vt:lpstr>קושי_בהנגשה</vt:lpstr>
      <vt:lpstr>רבעון</vt:lpstr>
      <vt:lpstr>רבעון_שיתוף</vt:lpstr>
      <vt:lpstr>שם_היחידה</vt:lpstr>
      <vt:lpstr>תדירות_עדכון</vt:lpstr>
      <vt:lpstr>תעדוף</vt:lpstr>
    </vt:vector>
  </TitlesOfParts>
  <Company>PNO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הנגשת מאגרים - משרד התרבות</dc:title>
  <dc:creator>אמיר פז</dc:creator>
  <cp:lastModifiedBy>Liora Ganem</cp:lastModifiedBy>
  <cp:lastPrinted>2017-01-03T05:44:27Z</cp:lastPrinted>
  <dcterms:created xsi:type="dcterms:W3CDTF">2016-06-22T05:07:21Z</dcterms:created>
  <dcterms:modified xsi:type="dcterms:W3CDTF">2024-09-25T11:54:03Z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0x0101005C551E5DBB5EBB4E98C3F0781FB2782A</vt:lpwstr>
  </property>
  <property fmtid="{D5CDD505-2E9C-101B-9397-08002B2CF9AE}" pid="3" name="_dlc_DocIdItemGuid">
    <vt:lpwstr>81818014-220b-46e5-9a25-22cf1b187a8b</vt:lpwstr>
  </property>
</Properties>
</file>