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8"/>
  <workbookPr/>
  <mc:AlternateContent xmlns:mc="http://schemas.openxmlformats.org/markup-compatibility/2006">
    <mc:Choice Requires="x15">
      <x15ac:absPath xmlns:x15ac="http://schemas.microsoft.com/office/spreadsheetml/2010/11/ac" url="Y:\דוברות משותפת\חופש המידע\פניות 2020\פניות פתוחות 2020\שילוב יוצאי אתיופיה בספורט\"/>
    </mc:Choice>
  </mc:AlternateContent>
  <xr:revisionPtr revIDLastSave="0" documentId="8_{B1D96359-81F6-41EF-9517-21919FD52CD9}" xr6:coauthVersionLast="36" xr6:coauthVersionMax="36" xr10:uidLastSave="{00000000-0000-0000-0000-000000000000}"/>
  <bookViews>
    <workbookView xWindow="0" yWindow="0" windowWidth="20490" windowHeight="7575" xr2:uid="{00000000-000D-0000-FFFF-FFFF00000000}"/>
  </bookViews>
  <sheets>
    <sheet name="תנאי סף" sheetId="1" r:id="rId1"/>
    <sheet name="איכות" sheetId="2" r:id="rId2"/>
    <sheet name="ראיון ותכנית עבודה" sheetId="6" r:id="rId3"/>
    <sheet name="מחיר וסיכום" sheetId="3" state="hidden" r:id="rId4"/>
    <sheet name="מחיר" sheetId="7" r:id="rId5"/>
    <sheet name="סיכום" sheetId="8" r:id="rId6"/>
  </sheets>
  <definedNames>
    <definedName name="_Ref179538436" localSheetId="0">'תנאי סף'!$C$36</definedName>
    <definedName name="_Ref296892477" localSheetId="0">'תנאי סף'!$C$10</definedName>
    <definedName name="_Ref297537502" localSheetId="0">'תנאי סף'!$C$37</definedName>
    <definedName name="_Ref299614156" localSheetId="0">'תנאי סף'!$C$15</definedName>
    <definedName name="_Ref370930661" localSheetId="0">'תנאי סף'!$C$8</definedName>
    <definedName name="_Ref373241086" localSheetId="0">'תנאי סף'!$C$11</definedName>
    <definedName name="_Ref381015046" localSheetId="0">'תנאי סף'!#REF!</definedName>
    <definedName name="_Ref397199965" localSheetId="0">'תנאי סף'!$C$9</definedName>
    <definedName name="_Ref399016160" localSheetId="0">'תנאי סף'!#REF!</definedName>
    <definedName name="_Ref404259197" localSheetId="0">'תנאי סף'!#REF!</definedName>
    <definedName name="_Ref445211817" localSheetId="0">'תנאי סף'!$C$12</definedName>
    <definedName name="_Ref475886523" localSheetId="1">איכות!$C$6</definedName>
  </definedNames>
  <calcPr calcId="191029"/>
</workbook>
</file>

<file path=xl/calcChain.xml><?xml version="1.0" encoding="utf-8"?>
<calcChain xmlns="http://schemas.openxmlformats.org/spreadsheetml/2006/main">
  <c r="C5" i="7" l="1"/>
  <c r="D5" i="7"/>
  <c r="E5" i="7"/>
  <c r="B5" i="7"/>
  <c r="I8" i="6" l="1"/>
  <c r="L8" i="2" s="1"/>
  <c r="K9" i="2" s="1"/>
  <c r="G8" i="6"/>
  <c r="J8" i="2" s="1"/>
  <c r="I9" i="2" s="1"/>
  <c r="E8" i="6"/>
  <c r="F8" i="2" s="1"/>
  <c r="E9" i="2" s="1"/>
  <c r="O8" i="2" l="1"/>
  <c r="D2" i="8"/>
  <c r="E2" i="8"/>
  <c r="F2" i="8"/>
  <c r="C2" i="8"/>
  <c r="C2" i="7"/>
  <c r="D2" i="7"/>
  <c r="E2" i="7"/>
  <c r="B2" i="7"/>
  <c r="C4" i="7"/>
  <c r="D4" i="7"/>
  <c r="E4" i="7"/>
  <c r="B4" i="7"/>
  <c r="G9" i="2" l="1"/>
  <c r="D1" i="8"/>
  <c r="E1" i="8"/>
  <c r="F1" i="8"/>
  <c r="C1" i="8"/>
  <c r="B1" i="7"/>
  <c r="C1" i="7"/>
  <c r="D1" i="7"/>
  <c r="E1" i="7"/>
  <c r="I2" i="6"/>
  <c r="G2" i="6"/>
  <c r="E2" i="6"/>
  <c r="I1" i="6"/>
  <c r="G1" i="6"/>
  <c r="E1" i="6"/>
  <c r="E1" i="2"/>
  <c r="K1" i="2"/>
  <c r="I1" i="2"/>
  <c r="G1" i="2"/>
  <c r="A6" i="8"/>
  <c r="F5" i="8"/>
  <c r="E5" i="8"/>
  <c r="D5" i="8"/>
  <c r="C5" i="8"/>
  <c r="F7" i="3" l="1"/>
  <c r="F8" i="3" s="1"/>
  <c r="E7" i="3"/>
  <c r="E8" i="3" s="1"/>
  <c r="D7" i="3"/>
  <c r="D8" i="3" s="1"/>
  <c r="C7" i="3"/>
  <c r="C8" i="3" s="1"/>
  <c r="C10" i="3" s="1"/>
  <c r="C12" i="3" s="1"/>
  <c r="C4" i="8"/>
  <c r="C6" i="8" s="1"/>
  <c r="E4" i="8"/>
  <c r="E6" i="8" s="1"/>
  <c r="D8" i="6"/>
  <c r="D9" i="2"/>
  <c r="D4" i="8"/>
  <c r="D6" i="8" s="1"/>
  <c r="K2" i="2"/>
  <c r="I2" i="2"/>
  <c r="G2" i="2"/>
  <c r="E2" i="2"/>
  <c r="E10" i="3" l="1"/>
  <c r="E12" i="3" s="1"/>
  <c r="D10" i="3"/>
  <c r="D12" i="3" s="1"/>
  <c r="F10" i="3"/>
  <c r="F12" i="3" s="1"/>
  <c r="G10" i="2"/>
  <c r="D11" i="3"/>
  <c r="E10" i="2"/>
  <c r="C11" i="3"/>
  <c r="C13" i="3" s="1"/>
  <c r="I10" i="2"/>
  <c r="E11" i="3"/>
  <c r="E13" i="3" s="1"/>
  <c r="D13" i="3" l="1"/>
  <c r="F11" i="3"/>
  <c r="F13" i="3" s="1"/>
  <c r="F4" i="8"/>
  <c r="F6" i="8" s="1"/>
  <c r="K10" i="2"/>
  <c r="F7" i="8" l="1"/>
  <c r="E7" i="8"/>
  <c r="D7" i="8"/>
  <c r="C7"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Sarel Kadosh</author>
    <author>Yerel Nimni-Avni</author>
  </authors>
  <commentList>
    <comment ref="E2" authorId="0" shapeId="0" xr:uid="{00000000-0006-0000-0000-000001000000}">
      <text>
        <r>
          <rPr>
            <b/>
            <sz val="9"/>
            <color indexed="81"/>
            <rFont val="Tahoma"/>
            <family val="2"/>
          </rPr>
          <t>Sarel Kadosh:</t>
        </r>
        <r>
          <rPr>
            <sz val="9"/>
            <color indexed="81"/>
            <rFont val="Tahoma"/>
            <family val="2"/>
          </rPr>
          <t xml:space="preserve">
המציע חשף את הצעת המחיר בהסכם ההתקשרות</t>
        </r>
      </text>
    </comment>
    <comment ref="C15" authorId="0" shapeId="0" xr:uid="{00000000-0006-0000-0000-000002000000}">
      <text>
        <r>
          <rPr>
            <b/>
            <sz val="9"/>
            <color indexed="81"/>
            <rFont val="Tahoma"/>
            <family val="2"/>
          </rPr>
          <t>Sarel Kadosh:</t>
        </r>
        <r>
          <rPr>
            <sz val="9"/>
            <color indexed="81"/>
            <rFont val="Tahoma"/>
            <family val="2"/>
          </rPr>
          <t xml:space="preserve">
 לצורך בחינת תנאי הסף ‎6.2.1 יובאו בחשבון גם פרויקטים שלא התקיימו במלואם במהלך התקופה האמורה (חמש שנים), ובלבד שהתקיימו במשך שנה אחת לפחות מתוך תקופה זו. </t>
        </r>
      </text>
    </comment>
    <comment ref="D15" authorId="0" shapeId="0" xr:uid="{00000000-0006-0000-0000-000003000000}">
      <text>
        <r>
          <rPr>
            <b/>
            <sz val="9"/>
            <color indexed="81"/>
            <rFont val="Tahoma"/>
            <charset val="177"/>
          </rPr>
          <t>Sarel Kadosh:</t>
        </r>
        <r>
          <rPr>
            <sz val="9"/>
            <color indexed="81"/>
            <rFont val="Tahoma"/>
            <charset val="177"/>
          </rPr>
          <t xml:space="preserve">
1. פרחי ספורט 2014-2018, היקף כספי 5 מלש"ח בכל שנה. 
2. מפעלי ספורט מערכת החינוך, 2012-2018, היקף כספי מעל 3 מלש"ח בכל שנה. </t>
        </r>
      </text>
    </comment>
    <comment ref="F15" authorId="0" shapeId="0" xr:uid="{00000000-0006-0000-0000-000004000000}">
      <text>
        <r>
          <rPr>
            <b/>
            <sz val="9"/>
            <color indexed="81"/>
            <rFont val="Tahoma"/>
            <family val="2"/>
          </rPr>
          <t>Sarel Kadosh:</t>
        </r>
        <r>
          <rPr>
            <sz val="9"/>
            <color indexed="81"/>
            <rFont val="Tahoma"/>
            <family val="2"/>
          </rPr>
          <t xml:space="preserve">
1. ניהול ובקרת מערך היסעים ברשויות מקומיות, מסוף שנת 2009 ועד היום, היקף כספי שנתי של מעל 1 מלש"ח.
2. תפעול מערך הכנסות תאגידי מים, מסוף שנת 2009 ועד היום, היקף כספי שנתי של מעל 100 מלש"ח.
</t>
        </r>
      </text>
    </comment>
    <comment ref="G15" authorId="0" shapeId="0" xr:uid="{00000000-0006-0000-0000-000005000000}">
      <text>
        <r>
          <rPr>
            <b/>
            <sz val="9"/>
            <color indexed="81"/>
            <rFont val="Tahoma"/>
            <charset val="177"/>
          </rPr>
          <t>Sarel Kadosh:</t>
        </r>
        <r>
          <rPr>
            <sz val="9"/>
            <color indexed="81"/>
            <rFont val="Tahoma"/>
            <charset val="177"/>
          </rPr>
          <t xml:space="preserve">
1. תכנית אורח חיים בריא בבתי ספר - מ9/2015 עד היום, היקף כספי 4.5 מלש"ח לשנה.
2. עבודות לנוער מטען שירות המבחן, מ9/2011 ועד היום, היקף כספי 750 אלש"ח לשנה.
</t>
        </r>
      </text>
    </comment>
    <comment ref="A16" authorId="1" shapeId="0" xr:uid="{00000000-0006-0000-0000-000006000000}">
      <text>
        <r>
          <rPr>
            <b/>
            <sz val="9"/>
            <color indexed="81"/>
            <rFont val="Tahoma"/>
            <family val="2"/>
          </rPr>
          <t>Yerel Nimni-Avni:</t>
        </r>
        <r>
          <rPr>
            <sz val="9"/>
            <color indexed="81"/>
            <rFont val="Tahoma"/>
            <family val="2"/>
          </rPr>
          <t xml:space="preserve">
מנהל הפרויקט אינו נדרש להיות עובד המציע בעת הגשת ההצעה למכרז. ככל שאינו עובד המציע יצורף להצעה הסכם מותנה חתום ע"י שני הצדדים.</t>
        </r>
      </text>
    </comment>
    <comment ref="D16" authorId="0" shapeId="0" xr:uid="{00000000-0006-0000-0000-000007000000}">
      <text>
        <r>
          <rPr>
            <b/>
            <sz val="9"/>
            <color indexed="81"/>
            <rFont val="Tahoma"/>
            <charset val="177"/>
          </rPr>
          <t>Sarel Kadosh:</t>
        </r>
        <r>
          <rPr>
            <sz val="9"/>
            <color indexed="81"/>
            <rFont val="Tahoma"/>
            <charset val="177"/>
          </rPr>
          <t xml:space="preserve">
1.ניהול תכנית pact של הג'וינט - 2011-2016, היקף כספי לפרויקט 5 מלש"ח.
2.מרכז למידה בקריית גת - מ-7/2016 עד היום, היקף כספי 600 אלש"ח לשנה.</t>
        </r>
      </text>
    </comment>
    <comment ref="E16" authorId="0" shapeId="0" xr:uid="{00000000-0006-0000-0000-000008000000}">
      <text>
        <r>
          <rPr>
            <b/>
            <sz val="9"/>
            <color indexed="81"/>
            <rFont val="Tahoma"/>
            <family val="2"/>
          </rPr>
          <t>Sarel Kadosh:</t>
        </r>
        <r>
          <rPr>
            <sz val="9"/>
            <color indexed="81"/>
            <rFont val="Tahoma"/>
            <family val="2"/>
          </rPr>
          <t xml:space="preserve">
ניהול עשרות ליגות כדורגל בעונות: 15/16, 16/17, 17/18</t>
        </r>
      </text>
    </comment>
    <comment ref="F16" authorId="0" shapeId="0" xr:uid="{00000000-0006-0000-0000-000009000000}">
      <text>
        <r>
          <rPr>
            <b/>
            <sz val="9"/>
            <color indexed="81"/>
            <rFont val="Tahoma"/>
            <family val="2"/>
          </rPr>
          <t>Sarel Kadosh:</t>
        </r>
        <r>
          <rPr>
            <sz val="9"/>
            <color indexed="81"/>
            <rFont val="Tahoma"/>
            <family val="2"/>
          </rPr>
          <t xml:space="preserve">
רכז מניעה ברשויות מקומיות, מ2015 ועד היום, מעל 500,000 ₪ לשנה. </t>
        </r>
      </text>
    </comment>
    <comment ref="G16" authorId="0" shapeId="0" xr:uid="{00000000-0006-0000-0000-00000A000000}">
      <text>
        <r>
          <rPr>
            <b/>
            <sz val="9"/>
            <color indexed="81"/>
            <rFont val="Tahoma"/>
            <charset val="177"/>
          </rPr>
          <t>Sarel Kadosh:</t>
        </r>
        <r>
          <rPr>
            <sz val="9"/>
            <color indexed="81"/>
            <rFont val="Tahoma"/>
            <charset val="177"/>
          </rPr>
          <t xml:space="preserve">
1. נתיב האור - חברת החשמל - מ9/2011 עד היום, היקף כספי 2 מלש"ח לשנה.</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Adi Rechtman</author>
  </authors>
  <commentList>
    <comment ref="G2" authorId="0" shapeId="0" xr:uid="{00000000-0006-0000-0100-000001000000}">
      <text>
        <r>
          <rPr>
            <b/>
            <sz val="9"/>
            <color indexed="81"/>
            <rFont val="Tahoma"/>
            <charset val="177"/>
          </rPr>
          <t>Adi Rechtman:</t>
        </r>
        <r>
          <rPr>
            <sz val="9"/>
            <color indexed="81"/>
            <rFont val="Tahoma"/>
            <charset val="177"/>
          </rPr>
          <t xml:space="preserve">
המציע נפסל בתנאי סף - הגיש שיק בנקאי ולא ערבות כנדרש ולכן חברי הוועדה לא עברו לבדיקת האיכות של המציע 
</t>
        </r>
      </text>
    </comment>
  </commentList>
</comments>
</file>

<file path=xl/sharedStrings.xml><?xml version="1.0" encoding="utf-8"?>
<sst xmlns="http://schemas.openxmlformats.org/spreadsheetml/2006/main" count="269" uniqueCount="153">
  <si>
    <t>שם המציע:</t>
  </si>
  <si>
    <t>שם איש הקשר:</t>
  </si>
  <si>
    <t>טלפון:</t>
  </si>
  <si>
    <t>מס' סעיף</t>
  </si>
  <si>
    <t>תנאי סף מנהליים</t>
  </si>
  <si>
    <t>תנאי סף מקצועיים</t>
  </si>
  <si>
    <t xml:space="preserve">עומד בכל תנאי-הסף </t>
  </si>
  <si>
    <t>מסמכים נדרשים להוכחת עמידה בתנאי הסף</t>
  </si>
  <si>
    <t>הנבדק</t>
  </si>
  <si>
    <t>המציע</t>
  </si>
  <si>
    <t>ניקוד</t>
  </si>
  <si>
    <t>ציון איכות</t>
  </si>
  <si>
    <t>ציון מחיר</t>
  </si>
  <si>
    <t>סה"כ ציון</t>
  </si>
  <si>
    <t>מס' הצעה</t>
  </si>
  <si>
    <t>הסעיף:</t>
  </si>
  <si>
    <t>סף איכות:</t>
  </si>
  <si>
    <t>ציון איכות:</t>
  </si>
  <si>
    <t>מספר הסעיף:</t>
  </si>
  <si>
    <t>קריטריון:</t>
  </si>
  <si>
    <t>ח.פ./ת"ז</t>
  </si>
  <si>
    <t>מס' הצעה:</t>
  </si>
  <si>
    <t>שם המראיין / 
ניקוד לסעיף:</t>
  </si>
  <si>
    <t>מנהל הפרויקט:</t>
  </si>
  <si>
    <t>סעיף:</t>
  </si>
  <si>
    <t xml:space="preserve">המציע </t>
  </si>
  <si>
    <t>מס' מציע:</t>
  </si>
  <si>
    <t>מנהל הפרויקט</t>
  </si>
  <si>
    <t>ניקוד לציון האיכות:</t>
  </si>
  <si>
    <t>הגורם הנבחן:</t>
  </si>
  <si>
    <t>כן</t>
  </si>
  <si>
    <t>לא</t>
  </si>
  <si>
    <t>ראיונות שנערכו ביום ___________</t>
  </si>
  <si>
    <t>סה"כ ניקוד</t>
  </si>
  <si>
    <t>שם הרכיב</t>
  </si>
  <si>
    <t>נימוק</t>
  </si>
  <si>
    <t>אם המציע הוא תאגיד, יצורף בנוסף אישור עו"ד או רו"ח על היות החתומים בשמו על מסמכי המכרז רשאים לחייב את המציע בחתימתם.</t>
  </si>
  <si>
    <t>מציע שהוא "עסק בשליטת אישה" ומעוניין כי תינתן לו העדפה בשל עובדה זו יצרף להצעתו אישור ותצהיר. בסעיף זה, משמעות כל המונחים לרבות "אישור" ו"תצהיר" הוא כמשמעותם בסעיף 2 ב' לחוק חובת המכרזים, התשנ"ב-1992.</t>
  </si>
  <si>
    <t>נימוקים</t>
  </si>
  <si>
    <t>המציע הינו גוף משפטי מאוגד הרשום ברשם רשמי בישראל.</t>
  </si>
  <si>
    <t>המציע עומד בדרישות תקנה 6(א) לתקנות חובת המכרזים, התשנ"ג - 1993 ובכלל זה מחזיק בכל האישורים הנדרשים לפי חוק עסקאות גופים ציבוריים, התשל"ו- 1976 (אכיפת ניהול חשבונות ותשלום חובות מס), כשהם תקפים.</t>
  </si>
  <si>
    <t>אין מניעה, לפי כל דין ו/או הסכם שהמציע צד לו, להשתתפותו במכרז ואין, לפי שיקול דעתו הבלעדי והמוחלט של המשרד, אפשרות כלשהי לקיומו של ניגוד עניינים, ישיר או עקיף, בין ענייני המציע ו/או בעלי השליטה בו ו/או נושאי המשרה שלו ו/או הפועלים מטעמו, לבין ענייני המשרד ו/או מתן השירותים. המשרד רשאי לפסול מציעים שיעלה בהם חשש לניגוד עניינים כאמור, לפי שיקול דעתו הבלעדי.</t>
  </si>
  <si>
    <t>אין חשש לקיומו של המציע כעסק חי.</t>
  </si>
  <si>
    <t>ככל שמנהל הפרויקט אינו מועסק על ידי המציע בעת הגשת ההצעה, יצרף המציע הסכם מותנה הכולל התחייבות של מנהל הפרויקט המיועד למתן השירותים להשתתף בהצעתו של המציע ולהיות זמין באופן מלא לאספקת השירותים במידה והמציע יזכה במכרז.</t>
  </si>
  <si>
    <t>פרופיל מציע הכולל פירוט מלא של מבנה הבעלות של המציע בצירוף עץ שליטה מלא, ובו יפורטו כל בעלי עניין ובעלי שליטה, שותפויות ומחזיקים במציע.</t>
  </si>
  <si>
    <t>רשימת הפרטים בהצעת המציע, שהמציע מעוניין שיהיו חסויים במידה והוא יזכה, על פי האמור בסעיף ‎18 לפרק זה.</t>
  </si>
  <si>
    <t xml:space="preserve">מסמכי המכרז כשהם חתומים. יש לחתום על כל מסמכי המכרז והחוזה בראשי תיבות בתחתית כל עמוד כהוכחה לקריאת המסמכים והבנתם. בנוסף, טופס הגשת ההצעה (נספח ב'1) והחוזה (נספח ג') ייחתמו גם ע"י מורשי חתימה מטעם המציע, בצירוף חותמת רשמית של המציע. </t>
  </si>
  <si>
    <t>ראיון ותכנית עבודה</t>
  </si>
  <si>
    <t>מתודולוגיה</t>
  </si>
  <si>
    <t>הצווות המוצע</t>
  </si>
  <si>
    <t>סה"כ הוצאות תפעוליות (טבלה 1)</t>
  </si>
  <si>
    <t>סה"כ הוצאות הנהלה וכלליות (טבלה 2)</t>
  </si>
  <si>
    <t>סה"כ הצעת מחיר שנתית (התמורה המבוקשת בהצעת המחיר של המציע)</t>
  </si>
  <si>
    <t>סה"כ הצעת מחיר שנתית (התמורה המבוקשת בהצעת המחיר של המציע, כולל מע"מ)</t>
  </si>
  <si>
    <t>דירוג</t>
  </si>
  <si>
    <t>ציון מחיר:</t>
  </si>
  <si>
    <t>כתובת דוא"ל:</t>
  </si>
  <si>
    <t>ראה לשונית 'ראיון ותכנית עבודה'</t>
  </si>
  <si>
    <t>ציון לסעיף</t>
  </si>
  <si>
    <t>בחמש השנים האחרונות, המציע בעל ניסיון בניהול לפחות 2 פרויקטים בהיקף כספי מינימאלי שנתי של 500,000 ₪ כ"א.</t>
  </si>
  <si>
    <t>המציע יציג מטעמו מנהל פרויקט בעל ניסיון של שנתיים לפחות בחמש השנים האחרונות בניהול פרויקטים, כאשר בכל שנה ניהל פרויקט ו/או פרויקטים ו/או תקציב, בהיקף כספי מינימאלי של 500,000 ₪, כולל מע"מ.</t>
  </si>
  <si>
    <t xml:space="preserve">ניסיון המציע בניהול פרויקטים בתחום הספורט-
ייבחן ניסיונו של המציע בחמש השנים האחרונות בניהול פרויקטים ממושכים בתחום הספורט.
עבור כל פרויקט ממושך בתחום הספורט בהיקף של 500,000 ₪ ומעלה, שניהל ותפעל המציע, יינתנו 5 נק' ועד למקסימום של 10 נק'.
</t>
  </si>
  <si>
    <t xml:space="preserve">ניסיון מנהל הפרויקט בניהול פרויקטים בתחום הספורט לילדים ובני נוער :
ייבחן ניסיונו של מנהל הפרויקט בחמש השנים האחרונות בניהול פרויקטים בתחום הספורט לילדים ובני נוער.
עבור כל פרויקט בתחום הספורט המיועד לילדים ובני נוער, שהיקפו 500,000 ₪ ומעלה, שניהל והפעיל מנהל הפרויקט, יינתנו 5 נק' – ועד למקסימום של 10 נקודות עבור שני פרויקטים כאמור.
</t>
  </si>
  <si>
    <t>ראיון והתרשמות מתכנית העבודה</t>
  </si>
  <si>
    <t xml:space="preserve">רמתו האישית והמקצועית של מנהל הפרויקט והיכרותו עם עולם הספורט </t>
  </si>
  <si>
    <t xml:space="preserve">התרשמות נציגי המשרד מהבנת רכזי השטח את פרטי הפרויקט ואת מורכבותו, היכרותם עם אופי וצרכי הקהילה האתיופית, והתרשמות ממחויבותם להפעלת הפרויקט </t>
  </si>
  <si>
    <t>6.1.1</t>
  </si>
  <si>
    <t>6.1.2</t>
  </si>
  <si>
    <t>6.1.3</t>
  </si>
  <si>
    <t>6.1.4</t>
  </si>
  <si>
    <t>6.1.5</t>
  </si>
  <si>
    <t>6.1.6</t>
  </si>
  <si>
    <t>6.2.1</t>
  </si>
  <si>
    <t>6.2.2</t>
  </si>
  <si>
    <t>ערבות הצעה - על המציע לצרף להצעתו ערבות בנקאית לא צמודה, בלתי-מותנית וברת-חילוט על סך של  25,000 ₪ על שם המציע שתהא בתוקף עד לתאריך ###  ועל-פי הנוסח האמור בנספח ב'4.</t>
  </si>
  <si>
    <t>6.2.3</t>
  </si>
  <si>
    <r>
      <t xml:space="preserve">למנהל הפרויקט ניסיון בתחום מהספורט, באחת או יותר מהאפשרויות הבאות:
• ניהול פרויקט בתחום הספורט אשר נמשך לכל הפחות שנה ובהיקף כספי של 400,000 ₪.
</t>
    </r>
    <r>
      <rPr>
        <b/>
        <sz val="12"/>
        <color theme="1"/>
        <rFont val="David"/>
        <family val="2"/>
      </rPr>
      <t>או</t>
    </r>
    <r>
      <rPr>
        <sz val="12"/>
        <color theme="1"/>
        <rFont val="David"/>
        <family val="2"/>
      </rPr>
      <t xml:space="preserve">
• רישום (בעבר/בהווה) כספורטאי או מאמן פעיל במשך שלוש שנים.
</t>
    </r>
    <r>
      <rPr>
        <b/>
        <sz val="12"/>
        <color theme="1"/>
        <rFont val="David"/>
        <family val="2"/>
      </rPr>
      <t>או</t>
    </r>
    <r>
      <rPr>
        <sz val="12"/>
        <color theme="1"/>
        <rFont val="David"/>
        <family val="2"/>
      </rPr>
      <t xml:space="preserve">
• מורה לחינוך גופני בעל הכשרה רלוונטית.</t>
    </r>
  </si>
  <si>
    <t>חוברת הצעה מלאה וחתומה כנדרש בסעיף 8.</t>
  </si>
  <si>
    <t>העתק תעודת עוסק מורשה והעתק של תעודת התאגדות (לפי העניין וסוג התאגדותו המשפטית של המציע) מאושר/ים על ידי עו"ד, לצורך הוכחת העמידה בתנאי הסף שבסעיף ‎6.1.1 לעיל. אם המציע הוא עמותה, עליו להעביר בנוסף לכך אישור ניהול תקין מטעם רשם העמותות, תקף למועד הגשת ההצעה.</t>
  </si>
  <si>
    <t xml:space="preserve">אישורים לפי חוק עסקאות גופים ציבוריים, בדבר ניהול פנקסי חשבונות ורשומות, כשהוא תקף, להוכחת העמידה בתנאי הסף שבסעיף ‎‎6.1.2 לעיל. </t>
  </si>
  <si>
    <t xml:space="preserve">לצורך הוכחת עמידה בתנאי הסף שבסעיף ‎6.1.4 לעיל, המציע יציג נסח חברה/שותפות עדכני מרשות התאגידים הניתן להפקה דרך אתר האינטרנט של רשות התאגידים, שכתובתו: Taagidim.justice.gov.il בלחיצה על הכותרת "הפקת נסח חברה". </t>
  </si>
  <si>
    <t>אישור רואה חשבון כי למציע אין אזהרת "עסק חי", להוכחת תנאי הסף ‎6.1.5 לעיל. האישור יוגש בהתאם לנדרש בנספח ב'5 למסמכי המכרז.</t>
  </si>
  <si>
    <t>ערבות בנקאית להבטחת קיום תנאי המכרז, לצורך הוכחת עמידה בתנאי הסף המפורט בסעיף ‎6.1.6 לעיל, בנוסח נספח ב'4.</t>
  </si>
  <si>
    <t>לצורך הוכחת עמידתו בתנאי הסף המפורט בסעיף ‎6.2.1 לעיל, המציע יספק פרטים אודות ניסיונו בניהול פרויקטים בחמש השנים האחרונות. הפרטים יסופקו בהתאם לנדרש בנספח ב'2 למסמכי המכרז.</t>
  </si>
  <si>
    <t>לצורך הוכחת עמידת המציע בתנאים המפורטים בסעיף ‎6.2.2 ו- 6.2.3 יציג המציע פרטים אודות מנהל הפרויקט המיועד מטעמו לאספקת השירותים נשואי מכרז זה. יש להציג ניסיון מלא ולהציג תעודות השכלה, הסמכה ומסמך קורות חיים עדכניים. בנוסף ימלא המציע את נספח ב'3 לחלק זה.</t>
  </si>
  <si>
    <t>מחיר</t>
  </si>
  <si>
    <t>הצעת המחיר (כולל מע"מ)</t>
  </si>
  <si>
    <t>הצעת מחיר במסגרת התקציב</t>
  </si>
  <si>
    <t xml:space="preserve">ציון מחיר </t>
  </si>
  <si>
    <t>שקלול ציונים סופיים</t>
  </si>
  <si>
    <t>משקל</t>
  </si>
  <si>
    <t>רכיב</t>
  </si>
  <si>
    <t>דירוג המציעים</t>
  </si>
  <si>
    <t>10.6.1</t>
  </si>
  <si>
    <t>10.6.2</t>
  </si>
  <si>
    <t>10.6.3</t>
  </si>
  <si>
    <t>10.6.4</t>
  </si>
  <si>
    <t>10.6.5</t>
  </si>
  <si>
    <t>ניסיון המציע בניהול והפעלה של פרויקטים בפריסה גאוגרפית רחבה-
ייבחן ניסיונו של המציע בניהול פרויקטים בחמש השנים האחרונות, אשר הופעלו ברשויות המקומיות.
יובאו בחשבון עד שני (2) פרויקטים ממושכים שניהל והפעיל המציע במספר רשויות מקומיות במקביל ואשר כללו עבודת תיאום וקשר רציף עם הרשויות.
הניקוד יינתן באופן הבא (עד למקסימום של 20 נק'):
10.6.2.1. עבור כל פרויקט כאמור שניהל והפעיל המציע אשר הופעל ב-5-10 רשויות, יינתנו 5 נק'.
10.6.2.2. עבור כל פרויקט כאמור שניהל והפעיל המציע אשר הופעל ב-11-15 רשויות, יינתנו 10 נק'.
10.6.2.3. עבור כל פרויקט כאמור שניהל והפעיל המציע אשר הופעל ב-16 רשויות ויותר, יינתנו 20 נק'.</t>
  </si>
  <si>
    <t>ניסיון מנהל הפרויקט בניהול והפעלה של פרויקטים בפריסה רחבה :
ייבחן ניסיונו של המציע בניהול פרויקטים בחמש השנים האחרונות, אשר הופעלו ברשויות המקומיות.
יובאו בחשבון עד שני (2) פרויקטים ממושכים שניהל והפעיל המציע במספר רשויות מקומיות במקביל ואשר כללו עבודת תיאום וקשר רציף עם הרשויות.
הניקוד יינתן באופן הבא (עד למקסימום של 20 נק'):
10.6.4.1. עבור כל פרויקט כאמור שניהל והפעיל המציע אשר הופעל ב-5-10 רשויות, יינתנו 5 נק'.
10.6.4.2. עבור כל פרויקט כאמור שניהל והפעיל מנהל הפרויקט אשר הופעל ב- 11-15 רשויות, יינתנו 10 נק'.
10.6.4.3. עבור כל פרויקט כאמור שניהל והפעיל מנהל הפרויקט אשר הופעל ב – 16 רשויות ויותר, יינתנו 20 נק'</t>
  </si>
  <si>
    <t>10.6.5.1</t>
  </si>
  <si>
    <t>10.6.5.2</t>
  </si>
  <si>
    <t>10.6.5.3</t>
  </si>
  <si>
    <t xml:space="preserve">מתודולוגיה לביצוע השירותים שתצורף להצעה ותוצג במסגרת הראיון, כמפורט בסעיף ‎7.16  </t>
  </si>
  <si>
    <t xml:space="preserve"> תכנית עבודה כתובה לביצוע השירותים</t>
  </si>
  <si>
    <t>אדיוסיסטמס בע"מ</t>
  </si>
  <si>
    <t>V</t>
  </si>
  <si>
    <t>ורד פיטרו
V</t>
  </si>
  <si>
    <t>ל.ר.</t>
  </si>
  <si>
    <t>תצהיר בדבר היעדר הרשעות לפי חוק עובדים זרים וחוק שכר מינימום חתום ע"י עו"ד (נספח ב'6).</t>
  </si>
  <si>
    <t>התחייבות ואישור המציע לקיום החקיקה בתחום העסקת עובדים חתומה ע"י עו"ד (נספח ב'7).</t>
  </si>
  <si>
    <t>הצהרה על שימוש בתוכנות מקוריות (נספח ב'8).</t>
  </si>
  <si>
    <t>לא פורטו בעלי שליטה</t>
  </si>
  <si>
    <t>אם המציע הוא תאגיד - במועד הגשת ההצעה המציע אינו בעל חובות אגרה שנתית לרשות התאגידים בגין שנת 2018 או מוקדם מכך. כמו כן, המציע אינו מוגדר כ"חברה מפרת חוק" ולא נשלחה אליו התראה לפני רישום כ"חברה מפרת חוק" כאמור בסעיף 362א' לחוק החברות, התשנ"ט 1999.</t>
  </si>
  <si>
    <t>מ.ג.ע.ר בע"מ</t>
  </si>
  <si>
    <t xml:space="preserve">V
</t>
  </si>
  <si>
    <t>אבי ווסה
V</t>
  </si>
  <si>
    <t xml:space="preserve">v
במסגרת עבודתו כרכז מניעה - הקים קבוצת כדורגל שפעלה במשך שנתיים.
כמו כן נרשם בעבר כשחקן פעיל בהתאחדות לכדורגל. </t>
  </si>
  <si>
    <t>הפועל רצים בעבודה</t>
  </si>
  <si>
    <t>צורף שיק בנקאי כתחליף לערבות</t>
  </si>
  <si>
    <t>לא צוינו היקפים כספיים.</t>
  </si>
  <si>
    <t>מתן טורקניץ
V</t>
  </si>
  <si>
    <t>V 
ליגות כדורגל וגביע המדינה</t>
  </si>
  <si>
    <t>V
נוסח שונה מהמוגדר</t>
  </si>
  <si>
    <t>שיק בנקאי</t>
  </si>
  <si>
    <t>נוסח שונה</t>
  </si>
  <si>
    <t>חלק א' למכרז לא צורף. 
המחיר המוצע צוין בהסכם.
החוזה לא נחתם בחותמת.</t>
  </si>
  <si>
    <t>התאחדות הספורט לבתי הספר בישראל</t>
  </si>
  <si>
    <t>קסאי אלימלך
V</t>
  </si>
  <si>
    <t>V
ניהול מרכז ספורט אתיופי ישראלי משנת 2011
כמו כן - תעודת מדריך כדורגל וכן אישור מטעם קבוצת כדורגל הפועל באר שבע על היותו שחקן עבר</t>
  </si>
  <si>
    <t>פרויקט אורח חיים בריא - לדיון האם נחשב פרויקט בתחום הספורט. כמו כן בהתאם לעמ' 42ה להצעה - המנהלת המוצעת מנהלת בפרויקט זה את אזורים מרכז ודרום (כלומר היא אחת מ-5 מנהלים בפרויקט).
למנהלת אין רישום ו/או הכשרה בתחום.</t>
  </si>
  <si>
    <t xml:space="preserve">לא עמד בתנאי סף - לא נבדק </t>
  </si>
  <si>
    <t xml:space="preserve">• ספטמבר עד יוני בין השנים 2014-2018 – התכנית הלאומית לפרחי ספורט (שלב א') בהיקף כספי שנתי של 5,000,000 ₪.
• ספטמבר עד יוני בין השנים 2014-2018 – ארגון מפעלי הספורט במערכת החינוך בישראל – ארגון עשרות אלפי אירועי ספורט מדי שנה, תחרויות וטורנירים בכ- 15 ענפי ספורט בפריסה רחבה בהיקף כספי שנתי של כ- 3,500,000 ₪ מדי שנה.
• ספטמבר עד יוני בין השנים 2012-2018 - ארגון ליגות ופעילות מועדוני הספורט הבית ספריים – ארגון אלפי תחרויות ואירועי גמר לכ- 300 מועדוני ספורט בכ- 120 רשויות בהיקף כספי שנתי של 4,500,000 ₪.
• ספטמבר עד יוני בין השנים 2013-2018 – תכנית "זוזו מפעילים את הגוף" – תכנית רב שנתית המופעלת במהלך כל השנים הללו בהיקף כספי שנתי של 3,500,000 ₪  (בפריסה של כ- 70 רשויות).
• ינואר – מאי בין השנים 2013 – 2018 - ארגון אירועי אליפות העולם לבתי ספר ISF בקט רגל בהיקף כספי שנתי שנע בין 2,080,000 ₪ ל- 2,400,000 ₪ לכל אירוע אליפות.
•  ינואר – מאי בין השנים 2017 – 2018 - אולימפיאדת הילדים – אירוע ספורט מרכזי בשבוע הספורט של משרד הספורט בהיקף כספי של 1,080,000 ₪.
• אוגוסט – יוני בין השנים 2013-2018 – טיפוח ספורטאים צעירים מצטיינים בהיקף כספי של כ- 1,200,000 ₪ מדי שנה בכ 60 -70 רשויות בממוצע כל השנה.
• ספטמבר – יוני בין השנים 2012-2018 - פרויקט אתנה מול בתי הספר בכ- 25-30 רשויות בכל שנה בהיקף כספי שנתי של כ- 900,000 ₪. 
</t>
  </si>
  <si>
    <r>
      <t xml:space="preserve">לא הוצג ניסיון של המציע בניהול פרויקטים ממושכים בהיקף של 500,000 ₪ ומעלה  </t>
    </r>
    <r>
      <rPr>
        <b/>
        <u/>
        <sz val="12"/>
        <color theme="1"/>
        <rFont val="David"/>
        <family val="2"/>
        <charset val="177"/>
      </rPr>
      <t xml:space="preserve">בתחום הספורט </t>
    </r>
  </si>
  <si>
    <t>הוצגו מס' פרויקטים שהינם בפריסה גיאוגרפית בסעיף זה הציון המקסימלי הינו 20 נק' ולכן נציין את הפרויקט שבוצע ע"י המציע "התכנית הלאומית פרחי ספורט (שלב א')" (מתוך כלל הפרויקטים שהוצגו בחוברת העבודה). התכנית הייתה פרוסה והופעלה במקביל בכ- 80-107 רשויות בממוצע מדי כל שנה.</t>
  </si>
  <si>
    <t xml:space="preserve">לא הוצג ניסיון של המציע בניהול והפעלה של פרויקטים בפריסה גיאוגרפית רחבה </t>
  </si>
  <si>
    <t xml:space="preserve">המציע הציג את "תכנית אורח חיים בריא" שהינו פעל ביותר מ- 16 רשויות, (20רשויות במקביל) ובנוסף מתבצע מ9/2015 ועד היום </t>
  </si>
  <si>
    <t xml:space="preserve">מנהל הפרויקט המוצע הינו אבי ווסה 
כפי שצוין לעיל, סעיף זה מבקש למנות את מס' הפרויקטים שניהל המנהל והפעילם בפריסה רחבה, בחוברת ההצעה הוצג פרויקט שהוא לכאורה אחד מן הפעילויות שמנהל הפרויקט המוצע היה אחראי עליו – "הקמת קבוצת כדורגל שכונתית". חברי הוועדה הסכימו על כך שמנהל הפרויקט המוצע לא הפעיל פרויקט זה ברשויות מקומיות אלא הפעיל טורניר עם קבוצות אחרות שהינן מהרשויות המקומיות ולכן לא קיבל ניקוד לסעיף זה.
</t>
  </si>
  <si>
    <t xml:space="preserve">אלימלך התאחדות הספורט לבתי הספר – מנהל הפרויקט המוצע הינו קסאי אלימלך.
• נובמבר – ספטמבר בין השנים 2011-2016 -  ניהל והפעיל את התכנית "תכנית PACT ג'וינט ישראל אשלים", מטרת הפרויקט בין היתר הינו העלאת מס' יוצאי הקהילה האתיופית המצטרפים לחוגים בדגש על ספורט . היקף כספי של כל התקופה הינה כ- 5,000,000 ₪.
• משנת 2011 ועד היום – מנהל ומפעיל את ליגת מסא"י – "מרכז ספורט אתיופי ישראלי" בהיקף כספי של 600,000 ₪.  
</t>
  </si>
  <si>
    <t xml:space="preserve">מנהל הפרויקט שהוצע הינו סקאי - הוצע בחוברת העבודה כי מנהל הפרויקט הציג הפעלת פרויקט ב- 16 רשויות ולכן קיבל את מלוא הניקוד לסעיף זה </t>
  </si>
  <si>
    <t xml:space="preserve">מנהלת הפרויקט המוצעת הינה ורד פיטרו.
הוצג ניסיון מנהלת הפרויקט בניהול והפעלה של פרויקטים בפריסה רחבה -  פרויקט "אורח חיים בריא" הופעל ב- 20 רשויות במקביל ולכן מציע זה קיבל את מלו א הניקוד. כמו כן, נציין בשנית כי הפרויקט הינו ממושך מספטמבר 2015 ועד היום.
</t>
  </si>
  <si>
    <t>הוצג בחוברת העבודה, פרויקט אחד שביצע מנהל הפרויקט המוצע. חברי הוועדה ראו ב  בפרויקט זה שהינו בתחום הספורט לילדים ובני נוער וכן צוין כי היקף ההתקשרות הינו מעל  500,000 ₪. כמו כן, צוין כי הפרויקט הינו ממושך והוא החל מ- 12/2015 ועד 04/2019.  כיוון שהפרויקט נמשך שנתיים וזאת ניתן לראות ע"פ ההצעה בעמוד 48 המציע קיבל  5 נקודות עבור פרויקט זה.</t>
  </si>
  <si>
    <t>הנציגים שהגיעו אל הריאיון הינם: מנכ"ל ההתאחדות, מר זיו ישראלי, יו"ר ההתאחדות, מר יורם כהן ואלימלך קסאי שהינו מנהל התכנית המוצע. ההתאחדות קיימת 25 שנה, היא פועלת בפריסה ארצית ומפעילה 6 רכזים. להתאחדות ישנן 4 מטרות עיקריות שהן: ארגון אירועי ספורט, קידום וטיפוח מצוינות, יצירת תרבות ספורט וכן, הקמה ופיתוח תשתית ספורטאים. ההתאחדות הינה זרוע ביצועית של משרד החינוך ובשל כך, הם היחידים שיכולים להיכנס אל בתי הספר ולהגיע לכל ילדי ישראל, זיו הדגיש כי במהלך השנים הם ביצעו לא מעט פרויקטים וכי הקשרים עם מחלקות הספורט הינם קשרי עבודה טובים מאוד. הם התבקשו להביא דוגמא לפרויקט שביצעו בתחום הספורט, הם נתנו את הדוגמאות פרחי ספורט א' ו- ב' ופרויקט "זוזו". כמו כן, ציינו כי הם לא קיימו בעבר פרויקט שהינו ספציפי אשר מיועד לאתיופים, אך עם זאת, כל הפעילויות שהם מבצעים הם פעילויות משלבות. הם בעלי ידע עצום בהפעלת ספורט עממי וספורט תחרותי. מבחינת המתודולוגיה נשאלו כיצד הם מתכוונים לאתר את הילדים ולגרום להם לשיתוף פעולה והם הגיבו כי הם רוצים להפוך קבוצות הומוגניות לקבוצות הטרוגניות באמצעות צוות הרכזים, "ערוץ רדיו קהילתי", ווטסאפ, מפה לאוזן, תרגומים לאמהרית כדי שתהיה נגישות, פניה לראשי קהילות בעיקר באזור הדרום (מראשון ודרומה) ששם האוכלוסייה של בני העדה האתיופית מרוכזת יותר.</t>
  </si>
  <si>
    <t xml:space="preserve">הנציגים שהגיעו מטעם המציע הינם: מנהל הפיתוח העסקי, שגיא ומנהל הפרויקט המוצע, מר אבי ווסה. החברה הוקמה בשנת 1990, היא מונה כ- 1,500 עובדים אשר פרוסים בפריסה ארצית, עיקר פעילותה של החברה הוא רישום גבייה ובקרה באופנים שונים. החברה עובדת עם משרדי ממשלה כמו משרד התחבורה, משרד החינוך ועוד... בנוסף, החברה עובדת גם עם הרשויות המקומיות.
היתרונות ששגיא הציג בין היתר בראיון הינם שהם פועלים עם מחלקות הרווחה והחינוך ברשויות המקומיות שמבחינתם זהו יתרון כי הם יכולים להגיע ולאתר את הילדים לקבוצות. בנוסף, הם מומחים לבקרות, הן בקרות טכנולוגיות והן בקרות שטח. 
כמו כן, הוא נשאל האם יש להם קשר למחלקות ספורט, אך הוא ציין כי אין להם קשרים והם אינם פועלים ו/או פעלו עם מחלקות ספורט. 
מבחינת מתודולוגיה – הם ציינו כי הם טרם החלו באיסוף הנתונים והמידע הבסיסי (מידע כמו באילו אזורים ישנן יותר אוכלוסיות מבני העדה האתיופית, מהי כמות הספורטאים בעדה וכו'). בנוסף, אין בידם תכנית סדורה והם ציינו כי במידה ויזכו הם רוצים לכתוב את התכנית יחד עם מנהל הספורט. ציינו כי אם וכאשר הם ייבחרו, הם יקיימו כנס עם הגורמים הרלוונטיים ובו הם יציגו את התכנית. נאמר לנציגי המציע במהלך הריאיון כי אנו מעוניינים שהפרויקט ייחל בשנה הקרובה, והוא ציין כי הם יתקשו להתחיל את התכנית בשנה הבאה באופן חלק. </t>
  </si>
  <si>
    <t>נציגות המציע שהגיעו הינן גב' זהבה אסא, מנכ"לית החברה וכן, גב' ורד פיטרו שהינה מנהלת הפרויקט. החברה הוקמה לפני 23 שנה ומאז קיומה היא עוסקת בתחום המכרזים, פועלת עם משרדי ממשלה שונים, מתעסקת בחינוך, הדרכה רווחה ותרבות (הדגישו כי הם עובדים כיום עם מנהל התרבות), החברה היום מפעילה כבר 13 שנה פרויקט שנקרא "מקשרים" – פרויקט שנועד לקהל שהינו בני העדה האתיופית והוא מקשר בין כפר הנוער, לנערים וכן להורים. הם מנהלים בו זמנית 25 פרויקטים.
בנוסף, החברה מעסיקה רכזים שפרוסים בכל הארץ, והדגישה כי כל הרכזים הינם אנשי חינוך. זהבה נשאלה לגבי פרויקט בתחום הספורט שהחברה ביצעה והיא ציינה את הפרויקט "אורח חיים בריא" שהינו פרויקט שמתקיים בבתיה"ס בפריפריה בכ- 132 בתיה"ס. המורים בפרויקט זה מקבלים הדרכה ע"י החברה ולאחר מכן מורשים להעביר את הפרויקט לתלמידים (שמוגבל בשעות בעקבות תקציב של המכרז). הן הדגישו כיצד הם יאתרו את הילדים, יחשפו את הילדים בבתי הספר, מורים והורים. ציינו כי תחילה עם יעבירו פעילויות חברתיות כלשהן, יחברו את הילדים לעולם הספורט, יחשפו את הילדים לאנשי ספורט, ימצאו בכל ילד את התחביב האהוב עליו שאליו הוא יתחבר, כי העיקר הוא לא להביא אותם אלא שהם יתמידו בהגעה לקבוצות. כמו כן, ציינה זהבה שכל נושא האגודות הוא נושא שחדש להם ושעליהם ללמוד אותו, הלמידה של החברה הינה מהירה מאוד לטענתה, מהיום למחר הם יכולים ללמוד את הנושא. 
מבחינת הבקרה על התכנית זהבה ציינה כי יש לרשותם בקרה טכנולוגית מלווה שניתן להתאימה לתכנית זו בזמן סביר (שבועיים), הבעיה שחברי הוועדה ראו בבקרה כזו, שלא ניתן לאמת את הנתונים שמוזנים למערכת. זו בקרה טכנולוגית בלבד ואנו מסתמכים על הזנת הנתונים של הרכזים</t>
  </si>
  <si>
    <t xml:space="preserve">קסאי אלימלך, יוצא העדה האתיופית, בעל תואר במשפטים, כיום מנהל תכנית ילדים ונוער בסיכון – אגף שחר ("ראשון בין שווים") ומבחינתו הילד הוא במרכז תמיד. קסאי עובד במשך 8 שנים ברשות "קריית גת" וניהל את ליגת מסא"י.
מבחינת ניסיון בספורט, קסאי מגיל 9 משחק בהפועל ב"ש, ספורטאי פעיל, הוא בעל גישה לפנימיות, בתי ספר, מועדוני בתי ספר. מבחינת זמינות לא תהיה בעיה ובמידה והם יזכו אז קסאי יהיה עובד מן המניין בהתאחדות. קסאי הדגיש כי התכנית היא בדם ליבו והוא מאוד אוהב את התחום, חשוב לו לקדם את בני הקהילה האתיופית שהוא חלק ממנה וכן כל תחום הספורט חשוב לו מאוד.
חברי הוועדה התרשמו מאוד מקסאי, הן מקצועית והן מבחינה אישית, קסאי הביע התלהבות וידע נרחב </t>
  </si>
  <si>
    <t xml:space="preserve">המנהל המוצע, מר אבי ווסה, הינו יוצא העדה האתיופית. אבי הרשים מאוד את חברי הוועדה, הוא ללא השכלה פורמלית בספורט, עלה בגיל 7 מאתיופיה לבד, שיחק כדורגל בצעירותו והתגייס לצבא להיות לוחם סיירת צנחנים. אבי ציין שהוא גם זמר ופירט על החיים הפרטיים שלו במהלך הריאיון. כמו כן, הוא מדריך במתנ"ס ברמת אליהו בראשון לציון ומטפל בנערים (בסיכוי) בסיכון. חברי הוועדה ראו כי התכנית חשובה לאבי וזאת במיוחד כי הוא בעצמו יוצא מהעדה, מבחינה אישית הוא הרשים מאוד והוא מאמין בתכנית, אך עם זאת, מבחינה מקצועית הוא יחסית חסר ניסיון וזה ניכר במהלך הריאיון. </t>
  </si>
  <si>
    <t>ורד ציינה כי 17 שנה היא עוסקת בעשייה קהילתית בתחום התרבות, החינוך וההעצמה, עובדת בחברת המציע 7 שנים, בעלת תואר ראשון במדעי החברה. אחראית על פרויקט פל"א – "פרויקט לימודי אחר" שהינו מהווה מעטפת חברתית לילדי העדה האתיופית (יש לציין כי פרויקט זה אינו פרויקט בתחום הספורט). ורד היא גם זו שמובילה את פרויקט "מקשרים" כפי שצוין קודם לכן (הקשר בין כפרי הנוער, הנערים  והורי הנערים), ורד ציינה כי המקשרים עצמם הינם דוברי השפה האמהרית בכדי להנגיש את הפרויקט ליוצאי העדה האתיופית. אין התאמה ונגיעה כל כך לתחום הספורט.</t>
  </si>
  <si>
    <t>כפי שצוין לעיל, ישנם 6 רכזים אשר פרוסים בכל רחבי הארץ, ישנה תכנית סדורה והתרשמנו מכך שכל אחד מבעלי התפקידים הן מהרכזים בשטח ועד המנהל המוצע מודעים לאחריותם ויודעים כיצד לפעול ולהנגיש את התכנית בצורה הטובה ככל שניתן אל הקהילה האתיופית. בנוסף, הציעו דרכים מקוריות להגיע אל ילדי יוצאי אתיופיה למשל לשדר את הפרויקט בערוץ הרדיו הקהילתי שיש לקהילת יוצאי אתיופיה. נראה כי החברה מרגישה מחויבות ורצון עז להגדיל ולשלב את מס' הספורטאים בקרב יוצאי אתיופיה. ציינו כי הם הקימו וועדת היגוי לנושא, כמו כן, הם הביאו פרטים סטטיסטיים רבים בנוגע לאוכלוסיית האתיופים כמו למשל שרוב האוכלוסייה האתיופית נמצאת בדרום הארץ. הם מבחינתם רוצים להקים כמה שיותר קבוצות ולהגיע לכמה שיותר ילדים יוצאי אתיופיה.</t>
  </si>
  <si>
    <t>חברי הוועדה לא הצליחו להתרשם מכך שהתכנית הינה ברורה לצוות שהגיע, המנהל המוצע אכן מכיר היטב את אזורו (העיר ראשון לציון) אך לא היה בקיא בנתונים כלל ארציים, לא הגיעו עם מוכנות כפי שציפינו. המנהל המוצע כן מכיר את אופי וצרכי הקהילה האתיופית, אך עם זאת, שאר הצוות שעדיין אינו הוקם לא ניתן לבחון אותו מבחינת המחויבות שלו וכן הבנתו את הפרויקט. אין להם אפשרות גישה לבתי ספר, לא ידעו כיצד לענות לגבי השאלה של איתור ילדים יוצאי אתיופיה וכפי שצוין לעיל לא הגיעו עם תכנית סדורה ומבחינתם במידה ויתקבלו ישבו עם אנשי מנהל הספורט ויכתבו אותה יחד עימם.</t>
  </si>
  <si>
    <t xml:space="preserve">לצוות שהגיע אין ניסיון מובהק בכל הנוגע לתחום האגודות והאיגודים (כלומר בתחום הספורט). ציינו כי הם ילמדו מהר את התחום. כמו כן, לא נראה כי הנציגות שהגיעה וכן שאר הצוות שיהיה בשטח מבין ומכיר את יוצאי הקהילה האתיופית, לא נראה שהן מכירות את צרכי הקהילה ומודעות לכך. כן, נתנו מענה של בקרה שתהיה למעשה מערכת טכנולוגית שהם הקימו, כמובן שמצד אחד יש לזה יתרון שבו מרוכזים כל הנתונים הארציים וניתן לצפות בהם בכל שעה, אך עם זאת, זה עדיין לא בקרות שטח פיזיות. כן פרוסים רכזים בכל רחבי הארץ שחשוב לציין שהינם אנשי חינוך, זהו יתרון גדול למציע כיוון שיש להם את הגישה לילדים והדבר יכול לסייע בהקמת הקבוצות. 
בנוסף, נראה כי אלו שנכחו בראיון מודעות לכך שהמטרה היא לא רק לגייס ילדים יוצאי אתיופיה אלא גם לשכנעם להישאר לאורך זמן וזה דבר שנראה לנו כחברי וועדה דבר שהוא מאוד חשוב.
</t>
  </si>
  <si>
    <t xml:space="preserve">הציג פרויקט אחד שהינו בתחום הספורט ובהיקף של  יותר מ- 500,000 ₪ -  הוצגה "תכנית אורח חיים בריא מ-  09/2015 שפועלת עד היום בהיקף של 4.5 מיליון ₪ לשנה - פרויקט זה נחשב בעיני חברי הוועדה לפרויקט בתחום הספורט . </t>
  </si>
  <si>
    <t xml:space="preserve">המנהלת המוצעת הציגה את הפרויקט  "תכנית אורח חיים בריא " שהינו בתחום הספורט ובהיקף של  יותר מ- 500,000 ₪ - זה ניסיון שהינו פועל עד היום, מ-  09/2015.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</si>
</sst>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0.0"/>
    <numFmt numFmtId="166" formatCode="_ [$₪-40D]\ * #,##0.00_ ;_ [$₪-40D]\ * \-#,##0.00_ ;_ [$₪-40D]\ * &quot;-&quot;??_ ;_ @_ "/>
    <numFmt numFmtId="167" formatCode="&quot;₪&quot;\ #,##0"/>
    <numFmt numFmtId="168" formatCode="&quot;₪&quot;\ #,##0.00"/>
    <numFmt numFmtId="169" formatCode="0.0%"/>
  </numFmts>
  <fonts count="25" x14ac:knownFonts="1">
    <font>
      <sz val="11"/>
      <color theme="1"/>
      <name val="Arial"/>
      <family val="2"/>
      <charset val="177"/>
      <scheme val="minor"/>
    </font>
    <font>
      <u/>
      <sz val="11"/>
      <color theme="10"/>
      <name val="Arial"/>
      <family val="2"/>
      <charset val="177"/>
      <scheme val="minor"/>
    </font>
    <font>
      <sz val="11"/>
      <color theme="1"/>
      <name val="Arial"/>
      <family val="2"/>
      <charset val="177"/>
      <scheme val="minor"/>
    </font>
    <font>
      <sz val="9"/>
      <color indexed="81"/>
      <name val="Tahoma"/>
      <family val="2"/>
    </font>
    <font>
      <b/>
      <sz val="12"/>
      <color theme="1"/>
      <name val="David"/>
      <family val="2"/>
    </font>
    <font>
      <sz val="12"/>
      <color theme="1"/>
      <name val="David"/>
      <family val="2"/>
    </font>
    <font>
      <b/>
      <sz val="12"/>
      <name val="David"/>
      <family val="2"/>
    </font>
    <font>
      <sz val="12"/>
      <name val="David"/>
      <family val="2"/>
    </font>
    <font>
      <b/>
      <sz val="12"/>
      <color theme="0"/>
      <name val="David"/>
      <family val="2"/>
    </font>
    <font>
      <sz val="11"/>
      <color theme="1"/>
      <name val="David"/>
      <family val="2"/>
    </font>
    <font>
      <b/>
      <sz val="9"/>
      <color indexed="81"/>
      <name val="Tahoma"/>
      <family val="2"/>
    </font>
    <font>
      <b/>
      <sz val="14"/>
      <name val="David"/>
      <family val="2"/>
    </font>
    <font>
      <b/>
      <sz val="16"/>
      <color theme="0"/>
      <name val="David"/>
      <family val="2"/>
    </font>
    <font>
      <b/>
      <sz val="16"/>
      <color theme="1"/>
      <name val="David"/>
      <family val="2"/>
    </font>
    <font>
      <b/>
      <sz val="18"/>
      <name val="David"/>
      <family val="2"/>
    </font>
    <font>
      <sz val="14"/>
      <name val="David"/>
      <family val="2"/>
    </font>
    <font>
      <sz val="16"/>
      <name val="David"/>
      <family val="2"/>
    </font>
    <font>
      <b/>
      <sz val="11"/>
      <color theme="1"/>
      <name val="Arial"/>
      <family val="2"/>
      <scheme val="minor"/>
    </font>
    <font>
      <b/>
      <sz val="11"/>
      <color theme="1"/>
      <name val="David"/>
      <family val="2"/>
      <charset val="177"/>
    </font>
    <font>
      <sz val="11"/>
      <color theme="1"/>
      <name val="Arial"/>
      <family val="2"/>
      <scheme val="minor"/>
    </font>
    <font>
      <b/>
      <sz val="11"/>
      <color theme="0"/>
      <name val="Arial"/>
      <family val="2"/>
      <scheme val="minor"/>
    </font>
    <font>
      <sz val="9"/>
      <color indexed="81"/>
      <name val="Tahoma"/>
      <charset val="177"/>
    </font>
    <font>
      <b/>
      <sz val="9"/>
      <color indexed="81"/>
      <name val="Tahoma"/>
      <charset val="177"/>
    </font>
    <font>
      <b/>
      <sz val="12"/>
      <color rgb="FFFF0000"/>
      <name val="David"/>
      <family val="2"/>
    </font>
    <font>
      <b/>
      <u/>
      <sz val="12"/>
      <color theme="1"/>
      <name val="David"/>
      <family val="2"/>
      <charset val="177"/>
    </font>
  </fonts>
  <fills count="2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rgb="FF727E70"/>
        <bgColor indexed="64"/>
      </patternFill>
    </fill>
    <fill>
      <patternFill patternType="solid">
        <fgColor rgb="FF727E70"/>
        <bgColor theme="8" tint="0.79998168889431442"/>
      </patternFill>
    </fill>
    <fill>
      <patternFill patternType="solid">
        <fgColor theme="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rgb="FFEBFEFF"/>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2" tint="-0.749992370372631"/>
        <bgColor indexed="64"/>
      </patternFill>
    </fill>
    <fill>
      <patternFill patternType="solid">
        <fgColor theme="2" tint="-0.249977111117893"/>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1" tint="0.249977111117893"/>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7"/>
        <bgColor indexed="64"/>
      </patternFill>
    </fill>
    <fill>
      <patternFill patternType="solid">
        <fgColor rgb="FFFFFF0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1"/>
        <bgColor indexed="64"/>
      </patternFill>
    </fill>
  </fills>
  <borders count="51">
    <border>
      <left/>
      <right/>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top/>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s>
  <cellStyleXfs count="4">
    <xf numFmtId="0" fontId="0" fillId="0" borderId="0"/>
    <xf numFmtId="0" fontId="1" fillId="0" borderId="0" applyNumberFormat="0" applyFill="0" applyBorder="0" applyAlignment="0" applyProtection="0"/>
    <xf numFmtId="9" fontId="2" fillId="0" borderId="0" applyFont="0" applyFill="0" applyBorder="0" applyAlignment="0" applyProtection="0"/>
    <xf numFmtId="164" fontId="2" fillId="0" borderId="0" applyFont="0" applyFill="0" applyBorder="0" applyAlignment="0" applyProtection="0"/>
  </cellStyleXfs>
  <cellXfs count="192">
    <xf numFmtId="0" fontId="0" fillId="0" borderId="0" xfId="0"/>
    <xf numFmtId="0" fontId="5" fillId="0" borderId="0" xfId="0" applyFont="1"/>
    <xf numFmtId="0" fontId="5" fillId="0" borderId="0" xfId="0" applyFont="1" applyProtection="1">
      <protection hidden="1"/>
    </xf>
    <xf numFmtId="0" fontId="4" fillId="15" borderId="15" xfId="0" applyFont="1" applyFill="1" applyBorder="1" applyAlignment="1" applyProtection="1">
      <alignment horizontal="center" vertical="center" readingOrder="2"/>
      <protection hidden="1"/>
    </xf>
    <xf numFmtId="2" fontId="4" fillId="16" borderId="14" xfId="0" applyNumberFormat="1" applyFont="1" applyFill="1" applyBorder="1" applyAlignment="1" applyProtection="1">
      <alignment horizontal="center" vertical="center"/>
      <protection hidden="1"/>
    </xf>
    <xf numFmtId="2" fontId="4" fillId="8" borderId="15" xfId="0" applyNumberFormat="1" applyFont="1" applyFill="1" applyBorder="1" applyAlignment="1" applyProtection="1">
      <alignment horizontal="center" vertical="center"/>
      <protection hidden="1"/>
    </xf>
    <xf numFmtId="165" fontId="4" fillId="8" borderId="14" xfId="0" applyNumberFormat="1" applyFont="1" applyFill="1" applyBorder="1" applyAlignment="1" applyProtection="1">
      <alignment horizontal="center" vertical="center"/>
      <protection hidden="1"/>
    </xf>
    <xf numFmtId="2" fontId="8" fillId="17" borderId="10" xfId="0" applyNumberFormat="1" applyFont="1" applyFill="1" applyBorder="1" applyAlignment="1" applyProtection="1">
      <alignment horizontal="center" vertical="center"/>
      <protection hidden="1"/>
    </xf>
    <xf numFmtId="0" fontId="4" fillId="18" borderId="7" xfId="0" applyFont="1" applyFill="1" applyBorder="1" applyAlignment="1">
      <alignment horizontal="center"/>
    </xf>
    <xf numFmtId="0" fontId="4" fillId="18" borderId="7" xfId="0" applyFont="1" applyFill="1" applyBorder="1" applyAlignment="1">
      <alignment horizontal="center" wrapText="1"/>
    </xf>
    <xf numFmtId="0" fontId="4" fillId="11" borderId="7" xfId="0" applyFont="1" applyFill="1" applyBorder="1" applyAlignment="1">
      <alignment horizontal="center" wrapText="1"/>
    </xf>
    <xf numFmtId="0" fontId="4" fillId="11" borderId="7" xfId="0" applyFont="1" applyFill="1" applyBorder="1" applyAlignment="1">
      <alignment horizontal="center" vertical="center" wrapText="1"/>
    </xf>
    <xf numFmtId="0" fontId="4" fillId="11" borderId="36" xfId="0" applyFont="1" applyFill="1" applyBorder="1" applyAlignment="1">
      <alignment horizontal="center" vertical="center" wrapText="1"/>
    </xf>
    <xf numFmtId="0" fontId="4" fillId="11" borderId="7" xfId="0" applyFont="1" applyFill="1" applyBorder="1" applyAlignment="1">
      <alignment horizontal="center" vertical="center"/>
    </xf>
    <xf numFmtId="9" fontId="5" fillId="0" borderId="0" xfId="0" applyNumberFormat="1" applyFont="1"/>
    <xf numFmtId="0" fontId="4" fillId="2" borderId="12" xfId="0" applyFont="1" applyFill="1" applyBorder="1" applyAlignment="1" applyProtection="1">
      <alignment horizontal="center" vertical="center" wrapText="1" readingOrder="2"/>
      <protection hidden="1"/>
    </xf>
    <xf numFmtId="0" fontId="4" fillId="2" borderId="5" xfId="0" applyFont="1" applyFill="1" applyBorder="1" applyAlignment="1" applyProtection="1">
      <alignment horizontal="center" wrapText="1"/>
      <protection hidden="1"/>
    </xf>
    <xf numFmtId="0" fontId="4" fillId="2" borderId="20" xfId="0" applyFont="1" applyFill="1" applyBorder="1" applyAlignment="1" applyProtection="1">
      <alignment horizontal="center" wrapText="1"/>
      <protection hidden="1"/>
    </xf>
    <xf numFmtId="0" fontId="4" fillId="2" borderId="14" xfId="0" applyFont="1" applyFill="1" applyBorder="1" applyAlignment="1" applyProtection="1">
      <alignment horizontal="center" vertical="center" wrapText="1"/>
      <protection hidden="1"/>
    </xf>
    <xf numFmtId="49" fontId="4" fillId="3" borderId="7" xfId="0" applyNumberFormat="1" applyFont="1" applyFill="1" applyBorder="1" applyAlignment="1" applyProtection="1">
      <alignment horizontal="center" vertical="center"/>
      <protection hidden="1"/>
    </xf>
    <xf numFmtId="49" fontId="4" fillId="9" borderId="10" xfId="0" applyNumberFormat="1" applyFont="1" applyFill="1" applyBorder="1" applyAlignment="1" applyProtection="1">
      <alignment horizontal="center" vertical="center" readingOrder="2"/>
      <protection hidden="1"/>
    </xf>
    <xf numFmtId="0" fontId="4" fillId="6" borderId="10" xfId="0" applyFont="1" applyFill="1" applyBorder="1" applyAlignment="1" applyProtection="1">
      <alignment horizontal="center" vertical="center"/>
      <protection hidden="1"/>
    </xf>
    <xf numFmtId="2" fontId="4" fillId="6" borderId="10" xfId="0" applyNumberFormat="1" applyFont="1" applyFill="1" applyBorder="1" applyAlignment="1" applyProtection="1">
      <alignment horizontal="center" vertical="center"/>
      <protection hidden="1"/>
    </xf>
    <xf numFmtId="0" fontId="5" fillId="6" borderId="10" xfId="0" applyFont="1" applyFill="1" applyBorder="1" applyAlignment="1" applyProtection="1">
      <alignment horizontal="center" vertical="center" wrapText="1"/>
      <protection locked="0"/>
    </xf>
    <xf numFmtId="0" fontId="5" fillId="6" borderId="12" xfId="0" applyFont="1" applyFill="1" applyBorder="1" applyAlignment="1" applyProtection="1">
      <alignment horizontal="center" vertical="center" wrapText="1"/>
      <protection locked="0"/>
    </xf>
    <xf numFmtId="0" fontId="4" fillId="3" borderId="8" xfId="0" applyNumberFormat="1" applyFont="1" applyFill="1" applyBorder="1" applyAlignment="1" applyProtection="1">
      <alignment horizontal="center" vertical="center" wrapText="1" readingOrder="2"/>
      <protection hidden="1"/>
    </xf>
    <xf numFmtId="0" fontId="5" fillId="6" borderId="3" xfId="0" applyFont="1" applyFill="1" applyBorder="1" applyAlignment="1" applyProtection="1">
      <alignment horizontal="center" vertical="center" wrapText="1"/>
      <protection locked="0"/>
    </xf>
    <xf numFmtId="0" fontId="5" fillId="6" borderId="15" xfId="0" applyFont="1" applyFill="1" applyBorder="1" applyAlignment="1" applyProtection="1">
      <alignment horizontal="center" vertical="center" wrapText="1"/>
      <protection locked="0"/>
    </xf>
    <xf numFmtId="0" fontId="5" fillId="6" borderId="7" xfId="0" applyFont="1" applyFill="1" applyBorder="1" applyAlignment="1" applyProtection="1">
      <alignment horizontal="center" vertical="center" wrapText="1"/>
      <protection locked="0"/>
    </xf>
    <xf numFmtId="0" fontId="5" fillId="6" borderId="0" xfId="0" applyFont="1" applyFill="1" applyProtection="1">
      <protection hidden="1"/>
    </xf>
    <xf numFmtId="0" fontId="5" fillId="0" borderId="0" xfId="0" applyFont="1" applyBorder="1" applyProtection="1">
      <protection hidden="1"/>
    </xf>
    <xf numFmtId="0" fontId="5" fillId="8" borderId="22" xfId="0" applyFont="1" applyFill="1" applyBorder="1" applyAlignment="1" applyProtection="1">
      <alignment horizontal="right" vertical="center" wrapText="1" readingOrder="2"/>
      <protection hidden="1"/>
    </xf>
    <xf numFmtId="0" fontId="5" fillId="8" borderId="23" xfId="0" applyFont="1" applyFill="1" applyBorder="1" applyAlignment="1" applyProtection="1">
      <alignment horizontal="right" vertical="center" wrapText="1" readingOrder="2"/>
      <protection hidden="1"/>
    </xf>
    <xf numFmtId="0" fontId="4" fillId="0" borderId="0" xfId="0" applyFont="1" applyBorder="1" applyAlignment="1" applyProtection="1">
      <protection hidden="1"/>
    </xf>
    <xf numFmtId="1" fontId="7" fillId="12" borderId="40" xfId="0" applyNumberFormat="1" applyFont="1" applyFill="1" applyBorder="1" applyAlignment="1" applyProtection="1">
      <alignment horizontal="center" vertical="center" wrapText="1" readingOrder="2"/>
      <protection hidden="1"/>
    </xf>
    <xf numFmtId="0" fontId="4" fillId="3" borderId="4" xfId="0" applyFont="1" applyFill="1" applyBorder="1" applyAlignment="1" applyProtection="1">
      <alignment horizontal="center" vertical="center" wrapText="1"/>
      <protection hidden="1"/>
    </xf>
    <xf numFmtId="49" fontId="4" fillId="7" borderId="3" xfId="0" applyNumberFormat="1" applyFont="1" applyFill="1" applyBorder="1" applyAlignment="1" applyProtection="1">
      <alignment horizontal="center" vertical="center"/>
      <protection hidden="1"/>
    </xf>
    <xf numFmtId="0" fontId="4" fillId="6" borderId="15" xfId="0" applyFont="1" applyFill="1" applyBorder="1" applyAlignment="1" applyProtection="1">
      <alignment horizontal="center" vertical="center"/>
      <protection hidden="1"/>
    </xf>
    <xf numFmtId="0" fontId="5" fillId="8" borderId="21" xfId="0" applyFont="1" applyFill="1" applyBorder="1" applyAlignment="1" applyProtection="1">
      <alignment horizontal="right" vertical="center" wrapText="1" readingOrder="2"/>
      <protection hidden="1"/>
    </xf>
    <xf numFmtId="0" fontId="6" fillId="12" borderId="34" xfId="0" applyFont="1" applyFill="1" applyBorder="1" applyAlignment="1" applyProtection="1">
      <alignment horizontal="right" vertical="center" wrapText="1" readingOrder="2"/>
      <protection hidden="1"/>
    </xf>
    <xf numFmtId="1" fontId="7" fillId="12" borderId="39" xfId="0" applyNumberFormat="1" applyFont="1" applyFill="1" applyBorder="1" applyAlignment="1" applyProtection="1">
      <alignment horizontal="center" vertical="center" wrapText="1" readingOrder="2"/>
      <protection hidden="1"/>
    </xf>
    <xf numFmtId="0" fontId="5" fillId="6" borderId="13" xfId="0" applyFont="1" applyFill="1" applyBorder="1" applyAlignment="1" applyProtection="1">
      <alignment horizontal="center" vertical="center" wrapText="1"/>
      <protection locked="0"/>
    </xf>
    <xf numFmtId="0" fontId="4" fillId="5" borderId="3" xfId="0" applyFont="1" applyFill="1" applyBorder="1" applyAlignment="1" applyProtection="1">
      <alignment horizontal="center" vertical="center"/>
      <protection hidden="1"/>
    </xf>
    <xf numFmtId="0" fontId="4" fillId="5" borderId="24" xfId="0" applyFont="1" applyFill="1" applyBorder="1" applyAlignment="1" applyProtection="1">
      <alignment horizontal="center" vertical="center"/>
      <protection hidden="1"/>
    </xf>
    <xf numFmtId="0" fontId="4" fillId="2" borderId="12" xfId="0" applyFont="1" applyFill="1" applyBorder="1" applyAlignment="1" applyProtection="1">
      <alignment horizontal="center" vertical="center" wrapText="1"/>
      <protection hidden="1"/>
    </xf>
    <xf numFmtId="0" fontId="4" fillId="10" borderId="32" xfId="0" applyFont="1" applyFill="1" applyBorder="1" applyAlignment="1">
      <alignment horizontal="center" vertical="center" wrapText="1"/>
    </xf>
    <xf numFmtId="0" fontId="4" fillId="0" borderId="8" xfId="0" applyFont="1" applyBorder="1" applyAlignment="1">
      <alignment horizontal="center"/>
    </xf>
    <xf numFmtId="0" fontId="4" fillId="15" borderId="30" xfId="0" applyFont="1" applyFill="1" applyBorder="1" applyAlignment="1" applyProtection="1">
      <alignment horizontal="center" vertical="center"/>
      <protection hidden="1"/>
    </xf>
    <xf numFmtId="0" fontId="5" fillId="9" borderId="11" xfId="0" applyFont="1" applyFill="1" applyBorder="1" applyAlignment="1" applyProtection="1">
      <alignment horizontal="right" vertical="center" wrapText="1" readingOrder="2"/>
      <protection hidden="1"/>
    </xf>
    <xf numFmtId="9" fontId="5" fillId="0" borderId="0" xfId="2" applyFont="1"/>
    <xf numFmtId="0" fontId="5" fillId="10" borderId="38" xfId="0" applyFont="1" applyFill="1" applyBorder="1" applyAlignment="1">
      <alignment horizontal="center" vertical="center" wrapText="1"/>
    </xf>
    <xf numFmtId="0" fontId="0" fillId="0" borderId="18" xfId="0" applyBorder="1"/>
    <xf numFmtId="0" fontId="0" fillId="0" borderId="0" xfId="0" applyBorder="1"/>
    <xf numFmtId="0" fontId="4" fillId="8" borderId="2" xfId="0" applyFont="1" applyFill="1" applyBorder="1" applyAlignment="1" applyProtection="1">
      <alignment vertical="center"/>
      <protection hidden="1"/>
    </xf>
    <xf numFmtId="0" fontId="4" fillId="8" borderId="30" xfId="0" applyFont="1" applyFill="1" applyBorder="1" applyAlignment="1" applyProtection="1">
      <alignment vertical="center"/>
      <protection hidden="1"/>
    </xf>
    <xf numFmtId="0" fontId="8" fillId="17" borderId="11" xfId="0" applyFont="1" applyFill="1" applyBorder="1" applyAlignment="1" applyProtection="1">
      <alignment vertical="center"/>
      <protection hidden="1"/>
    </xf>
    <xf numFmtId="0" fontId="4" fillId="10" borderId="6" xfId="0" applyFont="1" applyFill="1" applyBorder="1" applyAlignment="1">
      <alignment horizontal="center" wrapText="1"/>
    </xf>
    <xf numFmtId="0" fontId="4" fillId="20" borderId="14" xfId="0" applyFont="1" applyFill="1" applyBorder="1" applyAlignment="1" applyProtection="1">
      <alignment horizontal="center" vertical="center"/>
      <protection hidden="1"/>
    </xf>
    <xf numFmtId="0" fontId="6" fillId="12" borderId="12" xfId="0" applyFont="1" applyFill="1" applyBorder="1" applyAlignment="1" applyProtection="1">
      <alignment horizontal="center" vertical="center" wrapText="1" readingOrder="2"/>
      <protection hidden="1"/>
    </xf>
    <xf numFmtId="0" fontId="6" fillId="12" borderId="42" xfId="0" applyFont="1" applyFill="1" applyBorder="1" applyAlignment="1" applyProtection="1">
      <alignment horizontal="center" vertical="center" wrapText="1" readingOrder="2"/>
      <protection hidden="1"/>
    </xf>
    <xf numFmtId="0" fontId="6" fillId="12" borderId="14" xfId="0" applyFont="1" applyFill="1" applyBorder="1" applyAlignment="1" applyProtection="1">
      <alignment horizontal="center" vertical="center" wrapText="1" readingOrder="2"/>
      <protection hidden="1"/>
    </xf>
    <xf numFmtId="0" fontId="5" fillId="0" borderId="0" xfId="0" applyFont="1" applyAlignment="1">
      <alignment vertical="center"/>
    </xf>
    <xf numFmtId="0" fontId="5" fillId="6" borderId="3" xfId="0" applyFont="1" applyFill="1" applyBorder="1" applyAlignment="1" applyProtection="1">
      <alignment horizontal="center" vertical="center" wrapText="1" readingOrder="2"/>
      <protection locked="0"/>
    </xf>
    <xf numFmtId="0" fontId="4" fillId="7" borderId="8" xfId="0" applyFont="1" applyFill="1" applyBorder="1" applyAlignment="1" applyProtection="1">
      <alignment horizontal="center" vertical="center" wrapText="1" readingOrder="2"/>
      <protection hidden="1"/>
    </xf>
    <xf numFmtId="0" fontId="9" fillId="6" borderId="3" xfId="0" applyFont="1" applyFill="1" applyBorder="1" applyAlignment="1" applyProtection="1">
      <alignment horizontal="center" vertical="center" wrapText="1" readingOrder="2"/>
      <protection locked="0"/>
    </xf>
    <xf numFmtId="0" fontId="6" fillId="12" borderId="33" xfId="0" applyFont="1" applyFill="1" applyBorder="1" applyAlignment="1" applyProtection="1">
      <alignment horizontal="right" vertical="top" wrapText="1" readingOrder="2"/>
      <protection hidden="1"/>
    </xf>
    <xf numFmtId="166" fontId="5" fillId="19" borderId="12" xfId="0" applyNumberFormat="1" applyFont="1" applyFill="1" applyBorder="1" applyAlignment="1">
      <alignment horizontal="center" vertical="center" wrapText="1"/>
    </xf>
    <xf numFmtId="166" fontId="5" fillId="19" borderId="14" xfId="0" applyNumberFormat="1" applyFont="1" applyFill="1" applyBorder="1" applyAlignment="1">
      <alignment horizontal="center" vertical="center" wrapText="1"/>
    </xf>
    <xf numFmtId="0" fontId="4" fillId="6" borderId="12" xfId="0" applyFont="1" applyFill="1" applyBorder="1" applyAlignment="1" applyProtection="1">
      <alignment horizontal="center" vertical="center" wrapText="1"/>
      <protection locked="0"/>
    </xf>
    <xf numFmtId="0" fontId="6" fillId="10" borderId="29" xfId="0" applyFont="1" applyFill="1" applyBorder="1" applyAlignment="1" applyProtection="1">
      <alignment horizontal="center" vertical="center" wrapText="1" readingOrder="2"/>
      <protection hidden="1"/>
    </xf>
    <xf numFmtId="0" fontId="6" fillId="10" borderId="33" xfId="0" applyFont="1" applyFill="1" applyBorder="1" applyAlignment="1" applyProtection="1">
      <alignment horizontal="center" vertical="center" wrapText="1" readingOrder="2"/>
      <protection hidden="1"/>
    </xf>
    <xf numFmtId="0" fontId="6" fillId="10" borderId="38" xfId="0" applyFont="1" applyFill="1" applyBorder="1" applyAlignment="1" applyProtection="1">
      <alignment horizontal="center" vertical="center" wrapText="1" readingOrder="2"/>
      <protection hidden="1"/>
    </xf>
    <xf numFmtId="0" fontId="4" fillId="0" borderId="14" xfId="0" applyFont="1" applyBorder="1" applyAlignment="1">
      <alignment horizontal="center" vertical="center" wrapText="1"/>
    </xf>
    <xf numFmtId="0" fontId="6" fillId="10" borderId="44" xfId="0" applyFont="1" applyFill="1" applyBorder="1" applyAlignment="1" applyProtection="1">
      <alignment horizontal="center" vertical="center" wrapText="1" readingOrder="2"/>
      <protection hidden="1"/>
    </xf>
    <xf numFmtId="0" fontId="11" fillId="15" borderId="8" xfId="0" applyFont="1" applyFill="1" applyBorder="1" applyAlignment="1" applyProtection="1">
      <alignment horizontal="center" vertical="center" wrapText="1" readingOrder="2"/>
      <protection hidden="1"/>
    </xf>
    <xf numFmtId="0" fontId="12" fillId="13" borderId="4" xfId="0" applyFont="1" applyFill="1" applyBorder="1" applyAlignment="1" applyProtection="1">
      <alignment horizontal="center" vertical="center" wrapText="1" readingOrder="2"/>
      <protection hidden="1"/>
    </xf>
    <xf numFmtId="0" fontId="11" fillId="14" borderId="8" xfId="0" applyFont="1" applyFill="1" applyBorder="1" applyAlignment="1" applyProtection="1">
      <alignment horizontal="center" vertical="center" wrapText="1" readingOrder="2"/>
      <protection hidden="1"/>
    </xf>
    <xf numFmtId="0" fontId="4" fillId="11" borderId="8" xfId="0" applyFont="1" applyFill="1" applyBorder="1" applyAlignment="1">
      <alignment wrapText="1"/>
    </xf>
    <xf numFmtId="0" fontId="4" fillId="11" borderId="9" xfId="0" applyFont="1" applyFill="1" applyBorder="1" applyAlignment="1">
      <alignment wrapText="1"/>
    </xf>
    <xf numFmtId="0" fontId="4" fillId="11" borderId="19" xfId="0" applyFont="1" applyFill="1" applyBorder="1" applyAlignment="1">
      <alignment wrapText="1"/>
    </xf>
    <xf numFmtId="0" fontId="6" fillId="12" borderId="38" xfId="0" applyFont="1" applyFill="1" applyBorder="1" applyAlignment="1" applyProtection="1">
      <alignment horizontal="right" vertical="center" wrapText="1" readingOrder="2"/>
      <protection hidden="1"/>
    </xf>
    <xf numFmtId="49" fontId="4" fillId="3" borderId="1" xfId="0" applyNumberFormat="1" applyFont="1" applyFill="1" applyBorder="1" applyAlignment="1" applyProtection="1">
      <alignment horizontal="center" vertical="center" wrapText="1"/>
      <protection hidden="1"/>
    </xf>
    <xf numFmtId="49" fontId="4" fillId="9" borderId="34" xfId="0" applyNumberFormat="1" applyFont="1" applyFill="1" applyBorder="1" applyAlignment="1" applyProtection="1">
      <alignment horizontal="center" vertical="center" readingOrder="2"/>
      <protection hidden="1"/>
    </xf>
    <xf numFmtId="9" fontId="11" fillId="15" borderId="44" xfId="2" applyFont="1" applyFill="1" applyBorder="1" applyAlignment="1" applyProtection="1">
      <alignment horizontal="center" vertical="center" wrapText="1" readingOrder="2"/>
      <protection hidden="1"/>
    </xf>
    <xf numFmtId="9" fontId="14" fillId="15" borderId="4" xfId="2" applyFont="1" applyFill="1" applyBorder="1" applyAlignment="1" applyProtection="1">
      <alignment horizontal="center" vertical="center" wrapText="1" readingOrder="2"/>
      <protection hidden="1"/>
    </xf>
    <xf numFmtId="0" fontId="15" fillId="12" borderId="33" xfId="0" applyFont="1" applyFill="1" applyBorder="1" applyAlignment="1" applyProtection="1">
      <alignment horizontal="right" vertical="center" wrapText="1" readingOrder="2"/>
      <protection hidden="1"/>
    </xf>
    <xf numFmtId="9" fontId="16" fillId="12" borderId="29" xfId="2" applyFont="1" applyFill="1" applyBorder="1" applyAlignment="1" applyProtection="1">
      <alignment horizontal="center" vertical="center" wrapText="1" readingOrder="2"/>
      <protection hidden="1"/>
    </xf>
    <xf numFmtId="0" fontId="13" fillId="21" borderId="36" xfId="2" applyNumberFormat="1" applyFont="1" applyFill="1" applyBorder="1" applyAlignment="1">
      <alignment horizontal="center" vertical="center"/>
    </xf>
    <xf numFmtId="0" fontId="13" fillId="10" borderId="27" xfId="0" applyFont="1" applyFill="1" applyBorder="1" applyAlignment="1">
      <alignment horizontal="center" vertical="center"/>
    </xf>
    <xf numFmtId="0" fontId="13" fillId="10" borderId="37" xfId="0" applyFont="1" applyFill="1" applyBorder="1" applyAlignment="1">
      <alignment horizontal="center" vertical="center"/>
    </xf>
    <xf numFmtId="0" fontId="13" fillId="10" borderId="35" xfId="0" applyFont="1" applyFill="1" applyBorder="1" applyAlignment="1">
      <alignment vertical="center"/>
    </xf>
    <xf numFmtId="9" fontId="13" fillId="10" borderId="36" xfId="2" applyFont="1" applyFill="1" applyBorder="1" applyAlignment="1">
      <alignment horizontal="center" vertical="center"/>
    </xf>
    <xf numFmtId="0" fontId="13" fillId="10" borderId="19" xfId="0" applyFont="1" applyFill="1" applyBorder="1" applyAlignment="1">
      <alignment vertical="center"/>
    </xf>
    <xf numFmtId="0" fontId="4" fillId="2" borderId="16" xfId="0" applyFont="1" applyFill="1" applyBorder="1" applyAlignment="1" applyProtection="1">
      <alignment horizontal="center" vertical="center" readingOrder="2"/>
      <protection hidden="1"/>
    </xf>
    <xf numFmtId="0" fontId="4" fillId="2" borderId="15" xfId="0" applyFont="1" applyFill="1" applyBorder="1" applyAlignment="1" applyProtection="1">
      <alignment horizontal="center" vertical="center" wrapText="1"/>
      <protection hidden="1"/>
    </xf>
    <xf numFmtId="0" fontId="4" fillId="3" borderId="7" xfId="0" applyNumberFormat="1" applyFont="1" applyFill="1" applyBorder="1" applyAlignment="1" applyProtection="1">
      <alignment horizontal="center" vertical="center"/>
      <protection hidden="1"/>
    </xf>
    <xf numFmtId="0" fontId="4" fillId="3" borderId="3" xfId="0" applyNumberFormat="1" applyFont="1" applyFill="1" applyBorder="1" applyAlignment="1" applyProtection="1">
      <alignment horizontal="center" vertical="center"/>
      <protection hidden="1"/>
    </xf>
    <xf numFmtId="0" fontId="5" fillId="9" borderId="0" xfId="0" applyFont="1" applyFill="1" applyBorder="1" applyAlignment="1" applyProtection="1">
      <alignment horizontal="right" vertical="center" wrapText="1" readingOrder="2"/>
      <protection hidden="1"/>
    </xf>
    <xf numFmtId="0" fontId="17" fillId="3" borderId="12" xfId="0" applyFont="1" applyFill="1" applyBorder="1" applyAlignment="1" applyProtection="1">
      <alignment vertical="center" wrapText="1"/>
      <protection hidden="1"/>
    </xf>
    <xf numFmtId="167" fontId="0" fillId="2" borderId="33" xfId="0" applyNumberFormat="1" applyFill="1" applyBorder="1" applyAlignment="1" applyProtection="1">
      <alignment horizontal="center" vertical="center"/>
      <protection locked="0"/>
    </xf>
    <xf numFmtId="0" fontId="17" fillId="3" borderId="13" xfId="0" applyFont="1" applyFill="1" applyBorder="1" applyAlignment="1" applyProtection="1">
      <alignment horizontal="right" vertical="center" wrapText="1"/>
      <protection hidden="1"/>
    </xf>
    <xf numFmtId="167" fontId="0" fillId="2" borderId="47" xfId="0" applyNumberFormat="1" applyFill="1" applyBorder="1" applyAlignment="1" applyProtection="1">
      <alignment horizontal="center" vertical="center"/>
      <protection locked="0"/>
    </xf>
    <xf numFmtId="0" fontId="17" fillId="16" borderId="14" xfId="0" applyFont="1" applyFill="1" applyBorder="1" applyAlignment="1" applyProtection="1">
      <alignment vertical="center"/>
      <protection hidden="1"/>
    </xf>
    <xf numFmtId="2" fontId="17" fillId="16" borderId="48" xfId="0" applyNumberFormat="1" applyFont="1" applyFill="1" applyBorder="1" applyAlignment="1" applyProtection="1">
      <alignment horizontal="center" vertical="center"/>
      <protection hidden="1"/>
    </xf>
    <xf numFmtId="0" fontId="0" fillId="0" borderId="0" xfId="0" applyProtection="1">
      <protection hidden="1"/>
    </xf>
    <xf numFmtId="168" fontId="0" fillId="0" borderId="0" xfId="3" applyNumberFormat="1" applyFont="1" applyProtection="1">
      <protection hidden="1"/>
    </xf>
    <xf numFmtId="0" fontId="17" fillId="23" borderId="31" xfId="0" applyFont="1" applyFill="1" applyBorder="1" applyAlignment="1" applyProtection="1">
      <alignment horizontal="center"/>
      <protection hidden="1"/>
    </xf>
    <xf numFmtId="9" fontId="0" fillId="8" borderId="38" xfId="0" applyNumberFormat="1" applyFill="1" applyBorder="1" applyAlignment="1" applyProtection="1">
      <alignment horizontal="center"/>
      <protection hidden="1"/>
    </xf>
    <xf numFmtId="0" fontId="19" fillId="8" borderId="29" xfId="0" applyFont="1" applyFill="1" applyBorder="1" applyProtection="1">
      <protection hidden="1"/>
    </xf>
    <xf numFmtId="2" fontId="19" fillId="8" borderId="33" xfId="0" applyNumberFormat="1" applyFont="1" applyFill="1" applyBorder="1" applyAlignment="1" applyProtection="1">
      <alignment horizontal="center" vertical="center"/>
      <protection hidden="1"/>
    </xf>
    <xf numFmtId="2" fontId="19" fillId="8" borderId="34" xfId="0" applyNumberFormat="1" applyFont="1" applyFill="1" applyBorder="1" applyAlignment="1" applyProtection="1">
      <alignment horizontal="center" vertical="center"/>
      <protection hidden="1"/>
    </xf>
    <xf numFmtId="9" fontId="20" fillId="17" borderId="38" xfId="0" applyNumberFormat="1" applyFont="1" applyFill="1" applyBorder="1" applyAlignment="1" applyProtection="1">
      <alignment horizontal="center" vertical="center"/>
      <protection hidden="1"/>
    </xf>
    <xf numFmtId="0" fontId="20" fillId="17" borderId="29" xfId="0" applyFont="1" applyFill="1" applyBorder="1" applyAlignment="1" applyProtection="1">
      <alignment vertical="center"/>
      <protection hidden="1"/>
    </xf>
    <xf numFmtId="2" fontId="20" fillId="17" borderId="33" xfId="0" applyNumberFormat="1" applyFont="1" applyFill="1" applyBorder="1" applyAlignment="1" applyProtection="1">
      <alignment horizontal="center" vertical="center"/>
      <protection hidden="1"/>
    </xf>
    <xf numFmtId="0" fontId="17" fillId="15" borderId="30" xfId="0" applyFont="1" applyFill="1" applyBorder="1" applyAlignment="1" applyProtection="1">
      <alignment horizontal="center" vertical="center"/>
      <protection hidden="1"/>
    </xf>
    <xf numFmtId="0" fontId="17" fillId="15" borderId="48" xfId="0" applyFont="1" applyFill="1" applyBorder="1" applyAlignment="1" applyProtection="1">
      <alignment horizontal="center" vertical="center"/>
      <protection hidden="1"/>
    </xf>
    <xf numFmtId="0" fontId="0" fillId="0" borderId="0" xfId="0" applyAlignment="1">
      <alignment vertical="top" wrapText="1"/>
    </xf>
    <xf numFmtId="0" fontId="18" fillId="23" borderId="46" xfId="0" applyFont="1" applyFill="1" applyBorder="1" applyAlignment="1" applyProtection="1">
      <alignment horizontal="center" vertical="center" readingOrder="2"/>
      <protection hidden="1"/>
    </xf>
    <xf numFmtId="0" fontId="18" fillId="23" borderId="45" xfId="0" applyFont="1" applyFill="1" applyBorder="1" applyAlignment="1" applyProtection="1">
      <alignment horizontal="center" vertical="center" readingOrder="2"/>
      <protection hidden="1"/>
    </xf>
    <xf numFmtId="0" fontId="18" fillId="23" borderId="49" xfId="0" applyFont="1" applyFill="1" applyBorder="1" applyAlignment="1" applyProtection="1">
      <alignment horizontal="center" vertical="center" readingOrder="2"/>
      <protection hidden="1"/>
    </xf>
    <xf numFmtId="0" fontId="18" fillId="23" borderId="50" xfId="0" applyFont="1" applyFill="1" applyBorder="1" applyAlignment="1" applyProtection="1">
      <alignment vertical="center" readingOrder="2"/>
      <protection hidden="1"/>
    </xf>
    <xf numFmtId="0" fontId="17" fillId="23" borderId="50" xfId="0" applyFont="1" applyFill="1" applyBorder="1" applyProtection="1">
      <protection hidden="1"/>
    </xf>
    <xf numFmtId="14" fontId="0" fillId="0" borderId="0" xfId="0" applyNumberFormat="1"/>
    <xf numFmtId="0" fontId="6" fillId="6" borderId="13" xfId="0" applyFont="1" applyFill="1" applyBorder="1" applyAlignment="1" applyProtection="1">
      <alignment horizontal="center" vertical="center" wrapText="1"/>
      <protection locked="0"/>
    </xf>
    <xf numFmtId="0" fontId="9" fillId="6" borderId="3" xfId="0" applyFont="1" applyFill="1" applyBorder="1" applyAlignment="1" applyProtection="1">
      <alignment horizontal="center" vertical="center" wrapText="1"/>
      <protection locked="0"/>
    </xf>
    <xf numFmtId="0" fontId="13" fillId="2" borderId="12" xfId="0" applyFont="1" applyFill="1" applyBorder="1" applyAlignment="1" applyProtection="1">
      <alignment horizontal="center" vertical="center" wrapText="1" readingOrder="2"/>
      <protection hidden="1"/>
    </xf>
    <xf numFmtId="0" fontId="5" fillId="6" borderId="24" xfId="0" applyFont="1" applyFill="1" applyBorder="1" applyAlignment="1" applyProtection="1">
      <alignment horizontal="center" vertical="center" wrapText="1" readingOrder="2"/>
      <protection locked="0"/>
    </xf>
    <xf numFmtId="0" fontId="23" fillId="6" borderId="13" xfId="0" applyFont="1" applyFill="1" applyBorder="1" applyAlignment="1" applyProtection="1">
      <alignment horizontal="center" vertical="center" wrapText="1"/>
      <protection locked="0"/>
    </xf>
    <xf numFmtId="2" fontId="7" fillId="11" borderId="38" xfId="0" applyNumberFormat="1" applyFont="1" applyFill="1" applyBorder="1" applyAlignment="1" applyProtection="1">
      <alignment horizontal="right" vertical="top" wrapText="1" readingOrder="2"/>
      <protection hidden="1"/>
    </xf>
    <xf numFmtId="2" fontId="11" fillId="11" borderId="29" xfId="0" applyNumberFormat="1" applyFont="1" applyFill="1" applyBorder="1" applyAlignment="1" applyProtection="1">
      <alignment horizontal="right" vertical="top" wrapText="1" readingOrder="2"/>
      <protection hidden="1"/>
    </xf>
    <xf numFmtId="2" fontId="11" fillId="11" borderId="44" xfId="0" applyNumberFormat="1" applyFont="1" applyFill="1" applyBorder="1" applyAlignment="1" applyProtection="1">
      <alignment horizontal="right" vertical="top" wrapText="1" readingOrder="2"/>
      <protection hidden="1"/>
    </xf>
    <xf numFmtId="165" fontId="7" fillId="12" borderId="39" xfId="0" applyNumberFormat="1" applyFont="1" applyFill="1" applyBorder="1" applyAlignment="1" applyProtection="1">
      <alignment horizontal="center" vertical="center" wrapText="1" readingOrder="2"/>
      <protection hidden="1"/>
    </xf>
    <xf numFmtId="2" fontId="7" fillId="12" borderId="40" xfId="0" applyNumberFormat="1" applyFont="1" applyFill="1" applyBorder="1" applyAlignment="1" applyProtection="1">
      <alignment horizontal="center" vertical="center" wrapText="1" readingOrder="2"/>
      <protection hidden="1"/>
    </xf>
    <xf numFmtId="169" fontId="5" fillId="0" borderId="0" xfId="0" applyNumberFormat="1" applyFont="1"/>
    <xf numFmtId="2" fontId="13" fillId="21" borderId="36" xfId="2" applyNumberFormat="1" applyFont="1" applyFill="1" applyBorder="1" applyAlignment="1">
      <alignment horizontal="center" vertical="center"/>
    </xf>
    <xf numFmtId="1" fontId="7" fillId="12" borderId="39" xfId="0" applyNumberFormat="1" applyFont="1" applyFill="1" applyBorder="1" applyAlignment="1" applyProtection="1">
      <alignment horizontal="right" vertical="top" wrapText="1" readingOrder="2"/>
      <protection hidden="1"/>
    </xf>
    <xf numFmtId="0" fontId="4" fillId="7" borderId="8" xfId="0" applyFont="1" applyFill="1" applyBorder="1" applyAlignment="1" applyProtection="1">
      <alignment horizontal="center" vertical="center" wrapText="1"/>
      <protection hidden="1"/>
    </xf>
    <xf numFmtId="0" fontId="4" fillId="7" borderId="9" xfId="0" applyFont="1" applyFill="1" applyBorder="1" applyAlignment="1" applyProtection="1">
      <alignment horizontal="center" vertical="center" wrapText="1"/>
      <protection hidden="1"/>
    </xf>
    <xf numFmtId="0" fontId="4" fillId="7" borderId="19" xfId="0" applyFont="1" applyFill="1" applyBorder="1" applyAlignment="1" applyProtection="1">
      <alignment horizontal="center" vertical="center" wrapText="1"/>
      <protection hidden="1"/>
    </xf>
    <xf numFmtId="0" fontId="4" fillId="3" borderId="8" xfId="0" applyFont="1" applyFill="1" applyBorder="1" applyAlignment="1" applyProtection="1">
      <alignment horizontal="center" vertical="center" wrapText="1"/>
      <protection locked="0"/>
    </xf>
    <xf numFmtId="0" fontId="4" fillId="3" borderId="9" xfId="0" applyFont="1" applyFill="1" applyBorder="1" applyAlignment="1" applyProtection="1">
      <alignment horizontal="center" vertical="center" wrapText="1"/>
      <protection locked="0"/>
    </xf>
    <xf numFmtId="0" fontId="4" fillId="3" borderId="8" xfId="0" applyFont="1" applyFill="1" applyBorder="1" applyAlignment="1" applyProtection="1">
      <alignment horizontal="center" vertical="center" wrapText="1"/>
      <protection hidden="1"/>
    </xf>
    <xf numFmtId="0" fontId="4" fillId="3" borderId="9" xfId="0" applyFont="1" applyFill="1" applyBorder="1" applyAlignment="1" applyProtection="1">
      <alignment horizontal="center" vertical="center" wrapText="1"/>
      <protection hidden="1"/>
    </xf>
    <xf numFmtId="0" fontId="8" fillId="4" borderId="4" xfId="0" applyFont="1" applyFill="1" applyBorder="1" applyAlignment="1" applyProtection="1">
      <alignment horizontal="center" vertical="center"/>
      <protection hidden="1"/>
    </xf>
    <xf numFmtId="0" fontId="8" fillId="4" borderId="9" xfId="0" applyFont="1" applyFill="1" applyBorder="1" applyAlignment="1" applyProtection="1">
      <alignment horizontal="center" vertical="center"/>
      <protection hidden="1"/>
    </xf>
    <xf numFmtId="0" fontId="4" fillId="2" borderId="1" xfId="0" applyFont="1" applyFill="1" applyBorder="1" applyAlignment="1" applyProtection="1">
      <alignment horizontal="center" readingOrder="2"/>
      <protection hidden="1"/>
    </xf>
    <xf numFmtId="0" fontId="4" fillId="2" borderId="24" xfId="0" applyFont="1" applyFill="1" applyBorder="1" applyAlignment="1" applyProtection="1">
      <alignment horizontal="center" readingOrder="2"/>
      <protection hidden="1"/>
    </xf>
    <xf numFmtId="0" fontId="4" fillId="2" borderId="18" xfId="0" applyFont="1" applyFill="1" applyBorder="1" applyAlignment="1" applyProtection="1">
      <alignment horizontal="center" readingOrder="2"/>
      <protection hidden="1"/>
    </xf>
    <xf numFmtId="0" fontId="4" fillId="2" borderId="26" xfId="0" applyFont="1" applyFill="1" applyBorder="1" applyAlignment="1" applyProtection="1">
      <alignment horizontal="center" readingOrder="2"/>
      <protection hidden="1"/>
    </xf>
    <xf numFmtId="0" fontId="4" fillId="2" borderId="4" xfId="0" applyFont="1" applyFill="1" applyBorder="1" applyAlignment="1" applyProtection="1">
      <alignment horizontal="center" readingOrder="2"/>
      <protection hidden="1"/>
    </xf>
    <xf numFmtId="0" fontId="4" fillId="2" borderId="25" xfId="0" applyFont="1" applyFill="1" applyBorder="1" applyAlignment="1" applyProtection="1">
      <alignment horizontal="center" readingOrder="2"/>
      <protection hidden="1"/>
    </xf>
    <xf numFmtId="49" fontId="4" fillId="3" borderId="3" xfId="0" applyNumberFormat="1" applyFont="1" applyFill="1" applyBorder="1" applyAlignment="1" applyProtection="1">
      <alignment horizontal="center" vertical="center" wrapText="1"/>
      <protection hidden="1"/>
    </xf>
    <xf numFmtId="49" fontId="4" fillId="3" borderId="6" xfId="0" applyNumberFormat="1" applyFont="1" applyFill="1" applyBorder="1" applyAlignment="1" applyProtection="1">
      <alignment horizontal="center" vertical="center" wrapText="1"/>
      <protection hidden="1"/>
    </xf>
    <xf numFmtId="49" fontId="4" fillId="3" borderId="5" xfId="0" applyNumberFormat="1" applyFont="1" applyFill="1" applyBorder="1" applyAlignment="1" applyProtection="1">
      <alignment horizontal="center" vertical="center" wrapText="1"/>
      <protection hidden="1"/>
    </xf>
    <xf numFmtId="49" fontId="4" fillId="3" borderId="45" xfId="0" applyNumberFormat="1" applyFont="1" applyFill="1" applyBorder="1" applyAlignment="1" applyProtection="1">
      <alignment horizontal="center" vertical="center" wrapText="1"/>
      <protection hidden="1"/>
    </xf>
    <xf numFmtId="49" fontId="4" fillId="3" borderId="32" xfId="0" applyNumberFormat="1" applyFont="1" applyFill="1" applyBorder="1" applyAlignment="1" applyProtection="1">
      <alignment horizontal="center" vertical="center" wrapText="1"/>
      <protection hidden="1"/>
    </xf>
    <xf numFmtId="2" fontId="12" fillId="13" borderId="4" xfId="0" applyNumberFormat="1" applyFont="1" applyFill="1" applyBorder="1" applyAlignment="1" applyProtection="1">
      <alignment horizontal="center" vertical="center" wrapText="1" readingOrder="2"/>
      <protection hidden="1"/>
    </xf>
    <xf numFmtId="2" fontId="12" fillId="13" borderId="25" xfId="0" applyNumberFormat="1" applyFont="1" applyFill="1" applyBorder="1" applyAlignment="1" applyProtection="1">
      <alignment horizontal="center" vertical="center" wrapText="1" readingOrder="2"/>
      <protection hidden="1"/>
    </xf>
    <xf numFmtId="0" fontId="4" fillId="0" borderId="7" xfId="0" applyFont="1" applyBorder="1" applyAlignment="1" applyProtection="1">
      <alignment horizontal="center" vertical="center"/>
      <protection hidden="1"/>
    </xf>
    <xf numFmtId="0" fontId="11" fillId="10" borderId="38" xfId="0" applyNumberFormat="1" applyFont="1" applyFill="1" applyBorder="1" applyAlignment="1" applyProtection="1">
      <alignment horizontal="center" vertical="center" wrapText="1" readingOrder="2"/>
      <protection hidden="1"/>
    </xf>
    <xf numFmtId="0" fontId="11" fillId="10" borderId="29" xfId="0" applyNumberFormat="1" applyFont="1" applyFill="1" applyBorder="1" applyAlignment="1" applyProtection="1">
      <alignment horizontal="center" vertical="center" wrapText="1" readingOrder="2"/>
      <protection hidden="1"/>
    </xf>
    <xf numFmtId="0" fontId="4" fillId="0" borderId="19"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6" fillId="10" borderId="28" xfId="0" applyFont="1" applyFill="1" applyBorder="1" applyAlignment="1" applyProtection="1">
      <alignment horizontal="center" vertical="center" wrapText="1" readingOrder="2"/>
      <protection hidden="1"/>
    </xf>
    <xf numFmtId="0" fontId="6" fillId="10" borderId="29" xfId="0" applyFont="1" applyFill="1" applyBorder="1" applyAlignment="1" applyProtection="1">
      <alignment horizontal="center" vertical="center" wrapText="1" readingOrder="2"/>
      <protection hidden="1"/>
    </xf>
    <xf numFmtId="0" fontId="6" fillId="10" borderId="41" xfId="0" applyFont="1" applyFill="1" applyBorder="1" applyAlignment="1" applyProtection="1">
      <alignment horizontal="center" vertical="center" wrapText="1" readingOrder="2"/>
      <protection hidden="1"/>
    </xf>
    <xf numFmtId="0" fontId="6" fillId="10" borderId="33" xfId="0" applyFont="1" applyFill="1" applyBorder="1" applyAlignment="1" applyProtection="1">
      <alignment horizontal="center" vertical="center" wrapText="1" readingOrder="2"/>
      <protection hidden="1"/>
    </xf>
    <xf numFmtId="0" fontId="6" fillId="15" borderId="43" xfId="0" applyFont="1" applyFill="1" applyBorder="1" applyAlignment="1" applyProtection="1">
      <alignment horizontal="center" vertical="center" wrapText="1" readingOrder="2"/>
      <protection hidden="1"/>
    </xf>
    <xf numFmtId="0" fontId="6" fillId="15" borderId="44" xfId="0" applyFont="1" applyFill="1" applyBorder="1" applyAlignment="1" applyProtection="1">
      <alignment horizontal="center" vertical="center" wrapText="1" readingOrder="2"/>
      <protection hidden="1"/>
    </xf>
    <xf numFmtId="0" fontId="6" fillId="12" borderId="6" xfId="0" applyFont="1" applyFill="1" applyBorder="1" applyAlignment="1" applyProtection="1">
      <alignment horizontal="center" vertical="center" wrapText="1" readingOrder="2"/>
      <protection hidden="1"/>
    </xf>
    <xf numFmtId="0" fontId="6" fillId="12" borderId="10" xfId="0" applyFont="1" applyFill="1" applyBorder="1" applyAlignment="1" applyProtection="1">
      <alignment horizontal="center" vertical="center" wrapText="1" readingOrder="2"/>
      <protection hidden="1"/>
    </xf>
    <xf numFmtId="0" fontId="6" fillId="12" borderId="13" xfId="0" applyFont="1" applyFill="1" applyBorder="1" applyAlignment="1" applyProtection="1">
      <alignment horizontal="center" vertical="center" wrapText="1" readingOrder="2"/>
      <protection hidden="1"/>
    </xf>
    <xf numFmtId="0" fontId="11" fillId="10" borderId="33" xfId="0" applyNumberFormat="1" applyFont="1" applyFill="1" applyBorder="1" applyAlignment="1" applyProtection="1">
      <alignment horizontal="center" vertical="center" wrapText="1" readingOrder="2"/>
      <protection hidden="1"/>
    </xf>
    <xf numFmtId="0" fontId="11" fillId="10" borderId="44" xfId="0" applyNumberFormat="1" applyFont="1" applyFill="1" applyBorder="1" applyAlignment="1" applyProtection="1">
      <alignment horizontal="center" vertical="center" wrapText="1" readingOrder="2"/>
      <protection hidden="1"/>
    </xf>
    <xf numFmtId="0" fontId="6" fillId="10" borderId="31" xfId="0" applyFont="1" applyFill="1" applyBorder="1" applyAlignment="1" applyProtection="1">
      <alignment horizontal="center" vertical="center" wrapText="1" readingOrder="2"/>
      <protection hidden="1"/>
    </xf>
    <xf numFmtId="0" fontId="6" fillId="10" borderId="38" xfId="0" applyFont="1" applyFill="1" applyBorder="1" applyAlignment="1" applyProtection="1">
      <alignment horizontal="center" vertical="center" wrapText="1" readingOrder="2"/>
      <protection hidden="1"/>
    </xf>
    <xf numFmtId="0" fontId="4" fillId="18" borderId="8" xfId="0" applyFont="1" applyFill="1" applyBorder="1" applyAlignment="1">
      <alignment horizontal="center" wrapText="1"/>
    </xf>
    <xf numFmtId="0" fontId="4" fillId="18" borderId="19" xfId="0" applyFont="1" applyFill="1" applyBorder="1" applyAlignment="1">
      <alignment horizontal="center" wrapText="1"/>
    </xf>
    <xf numFmtId="0" fontId="4" fillId="11" borderId="1" xfId="0" applyFont="1" applyFill="1" applyBorder="1" applyAlignment="1">
      <alignment horizontal="center" vertical="center"/>
    </xf>
    <xf numFmtId="0" fontId="4" fillId="11" borderId="17" xfId="0" applyFont="1" applyFill="1" applyBorder="1" applyAlignment="1">
      <alignment horizontal="center" vertical="center"/>
    </xf>
    <xf numFmtId="0" fontId="4" fillId="11" borderId="18" xfId="0" applyFont="1" applyFill="1" applyBorder="1" applyAlignment="1">
      <alignment horizontal="center" vertical="center"/>
    </xf>
    <xf numFmtId="0" fontId="4" fillId="11" borderId="0" xfId="0" applyFont="1" applyFill="1" applyBorder="1" applyAlignment="1">
      <alignment horizontal="center" vertical="center"/>
    </xf>
    <xf numFmtId="0" fontId="17" fillId="22" borderId="3" xfId="0" applyFont="1" applyFill="1" applyBorder="1" applyAlignment="1" applyProtection="1">
      <alignment horizontal="center" vertical="center"/>
      <protection hidden="1"/>
    </xf>
    <xf numFmtId="0" fontId="17" fillId="22" borderId="10" xfId="0" applyFont="1" applyFill="1" applyBorder="1" applyAlignment="1" applyProtection="1">
      <alignment horizontal="center" vertical="center"/>
      <protection hidden="1"/>
    </xf>
    <xf numFmtId="0" fontId="17" fillId="23" borderId="1" xfId="0" applyFont="1" applyFill="1" applyBorder="1" applyAlignment="1" applyProtection="1">
      <alignment horizontal="center"/>
      <protection hidden="1"/>
    </xf>
    <xf numFmtId="0" fontId="17" fillId="23" borderId="24" xfId="0" applyFont="1" applyFill="1" applyBorder="1" applyAlignment="1" applyProtection="1">
      <alignment horizontal="center"/>
      <protection hidden="1"/>
    </xf>
    <xf numFmtId="0" fontId="17" fillId="23" borderId="4" xfId="0" applyFont="1" applyFill="1" applyBorder="1" applyAlignment="1" applyProtection="1">
      <alignment horizontal="center"/>
      <protection hidden="1"/>
    </xf>
    <xf numFmtId="0" fontId="17" fillId="23" borderId="25" xfId="0" applyFont="1" applyFill="1" applyBorder="1" applyAlignment="1" applyProtection="1">
      <alignment horizontal="center"/>
      <protection hidden="1"/>
    </xf>
    <xf numFmtId="0" fontId="4" fillId="24" borderId="12" xfId="0" applyFont="1" applyFill="1" applyBorder="1" applyAlignment="1" applyProtection="1">
      <alignment horizontal="center" vertical="center" wrapText="1" readingOrder="2"/>
      <protection hidden="1"/>
    </xf>
    <xf numFmtId="0" fontId="4" fillId="24" borderId="12" xfId="0" applyFont="1" applyFill="1" applyBorder="1" applyAlignment="1" applyProtection="1">
      <alignment horizontal="center" vertical="center" wrapText="1"/>
      <protection locked="0"/>
    </xf>
    <xf numFmtId="49" fontId="4" fillId="24" borderId="12" xfId="0" applyNumberFormat="1" applyFont="1" applyFill="1" applyBorder="1" applyAlignment="1" applyProtection="1">
      <alignment horizontal="center" vertical="center" wrapText="1"/>
      <protection locked="0"/>
    </xf>
    <xf numFmtId="0" fontId="1" fillId="24" borderId="14" xfId="1" applyFill="1" applyBorder="1" applyAlignment="1" applyProtection="1">
      <alignment horizontal="center" vertical="center" wrapText="1"/>
      <protection locked="0"/>
    </xf>
  </cellXfs>
  <cellStyles count="4">
    <cellStyle name="Comma" xfId="3" builtinId="3"/>
    <cellStyle name="Normal" xfId="0" builtinId="0"/>
    <cellStyle name="Percent" xfId="2" builtinId="5"/>
    <cellStyle name="היפר-קישור" xfId="1" builtinId="8"/>
  </cellStyles>
  <dxfs count="71">
    <dxf>
      <fill>
        <patternFill>
          <bgColor rgb="FFFFFF00"/>
        </patternFill>
      </fill>
    </dxf>
    <dxf>
      <fill>
        <patternFill>
          <bgColor rgb="FFFF0000"/>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9" tint="0.59996337778862885"/>
        </patternFill>
      </fill>
    </dxf>
    <dxf>
      <fill>
        <patternFill>
          <bgColor theme="9" tint="0.59996337778862885"/>
        </patternFill>
      </fill>
    </dxf>
    <dxf>
      <fill>
        <patternFill>
          <bgColor theme="7" tint="0.79998168889431442"/>
        </patternFill>
      </fill>
    </dxf>
    <dxf>
      <fill>
        <patternFill>
          <bgColor rgb="FFFFCCCC"/>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rgb="FFFFCCCC"/>
        </patternFill>
      </fill>
    </dxf>
    <dxf>
      <fill>
        <patternFill>
          <bgColor theme="9" tint="0.79998168889431442"/>
        </patternFill>
      </fill>
    </dxf>
    <dxf>
      <fill>
        <patternFill>
          <bgColor theme="9" tint="0.79998168889431442"/>
        </patternFill>
      </fill>
    </dxf>
    <dxf>
      <fill>
        <patternFill>
          <bgColor theme="6" tint="0.59996337778862885"/>
        </patternFill>
      </fill>
    </dxf>
    <dxf>
      <fill>
        <patternFill>
          <bgColor theme="5" tint="0.59996337778862885"/>
        </patternFill>
      </fill>
    </dxf>
    <dxf>
      <fill>
        <patternFill>
          <bgColor rgb="FFFFFF99"/>
        </patternFill>
      </fill>
    </dxf>
    <dxf>
      <fill>
        <patternFill>
          <bgColor theme="6" tint="0.59996337778862885"/>
        </patternFill>
      </fill>
    </dxf>
    <dxf>
      <fill>
        <patternFill>
          <bgColor theme="7" tint="0.79998168889431442"/>
        </patternFill>
      </fill>
    </dxf>
    <dxf>
      <fill>
        <patternFill>
          <bgColor rgb="FFFFCCCC"/>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rgb="FFFFCCCC"/>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rgb="FFFFCCCC"/>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rgb="FFFFCCCC"/>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rgb="FFFFCCCC"/>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rgb="FFFFCCCC"/>
        </patternFill>
      </fill>
    </dxf>
    <dxf>
      <fill>
        <patternFill>
          <bgColor theme="9" tint="0.79998168889431442"/>
        </patternFill>
      </fill>
    </dxf>
    <dxf>
      <fill>
        <patternFill>
          <bgColor theme="9" tint="0.79998168889431442"/>
        </patternFill>
      </fill>
    </dxf>
    <dxf>
      <fill>
        <patternFill>
          <bgColor theme="6" tint="0.59996337778862885"/>
        </patternFill>
      </fill>
    </dxf>
    <dxf>
      <fill>
        <patternFill>
          <bgColor theme="5" tint="0.59996337778862885"/>
        </patternFill>
      </fill>
    </dxf>
    <dxf>
      <fill>
        <patternFill>
          <bgColor rgb="FFFFFF99"/>
        </patternFill>
      </fill>
    </dxf>
    <dxf>
      <fill>
        <patternFill>
          <bgColor theme="6" tint="0.59996337778862885"/>
        </patternFill>
      </fill>
    </dxf>
    <dxf>
      <fill>
        <patternFill>
          <bgColor theme="7" tint="0.79998168889431442"/>
        </patternFill>
      </fill>
    </dxf>
    <dxf>
      <fill>
        <patternFill>
          <bgColor rgb="FFFFCCCC"/>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rgb="FFFFCCCC"/>
        </patternFill>
      </fill>
    </dxf>
    <dxf>
      <fill>
        <patternFill>
          <bgColor theme="9" tint="0.79998168889431442"/>
        </patternFill>
      </fill>
    </dxf>
    <dxf>
      <fill>
        <patternFill>
          <bgColor theme="9" tint="0.79998168889431442"/>
        </patternFill>
      </fill>
    </dxf>
    <dxf>
      <fill>
        <patternFill>
          <bgColor rgb="FFFFFF99"/>
        </patternFill>
      </fill>
    </dxf>
    <dxf>
      <fill>
        <patternFill>
          <bgColor theme="6" tint="0.59996337778862885"/>
        </patternFill>
      </fill>
    </dxf>
    <dxf>
      <fill>
        <patternFill>
          <bgColor theme="5" tint="0.59996337778862885"/>
        </patternFill>
      </fill>
    </dxf>
    <dxf>
      <fill>
        <patternFill>
          <bgColor rgb="FFFFFF99"/>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rgb="FFFFFF99"/>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rgb="FFFFFF99"/>
        </patternFill>
      </fill>
    </dxf>
    <dxf>
      <fill>
        <patternFill>
          <bgColor theme="6" tint="0.59996337778862885"/>
        </patternFill>
      </fill>
    </dxf>
  </dxfs>
  <tableStyles count="0" defaultTableStyle="TableStyleMedium2" defaultPivotStyle="PivotStyleLight16"/>
  <colors>
    <mruColors>
      <color rgb="FFE7E8FF"/>
      <color rgb="FFEBFEFF"/>
      <color rgb="FFF2DDFF"/>
      <color rgb="FFF9EFFF"/>
      <color rgb="FFFFEBFD"/>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64"/>
  <sheetViews>
    <sheetView rightToLeft="1" tabSelected="1" view="pageBreakPreview" zoomScale="90" zoomScaleNormal="90" zoomScaleSheetLayoutView="90" workbookViewId="0">
      <pane xSplit="2" ySplit="7" topLeftCell="C29" activePane="bottomRight" state="frozen"/>
      <selection pane="topRight" activeCell="D1" sqref="D1"/>
      <selection pane="bottomLeft" activeCell="A10" sqref="A10"/>
      <selection pane="bottomRight" activeCell="A6" sqref="A6"/>
    </sheetView>
  </sheetViews>
  <sheetFormatPr defaultColWidth="9" defaultRowHeight="15.75" x14ac:dyDescent="0.25"/>
  <cols>
    <col min="1" max="1" width="14.75" style="1" customWidth="1"/>
    <col min="2" max="2" width="10" style="1" customWidth="1"/>
    <col min="3" max="3" width="82.75" style="1" customWidth="1"/>
    <col min="4" max="4" width="17.875" style="1" customWidth="1"/>
    <col min="5" max="5" width="19.625" style="1" customWidth="1"/>
    <col min="6" max="6" width="19.75" style="1" customWidth="1"/>
    <col min="7" max="7" width="20.375" style="1" customWidth="1"/>
    <col min="8" max="16384" width="9" style="1"/>
  </cols>
  <sheetData>
    <row r="1" spans="1:8" x14ac:dyDescent="0.25">
      <c r="A1" s="145"/>
      <c r="B1" s="146"/>
      <c r="C1" s="94" t="s">
        <v>14</v>
      </c>
      <c r="D1" s="93">
        <v>1</v>
      </c>
      <c r="E1" s="93">
        <v>2</v>
      </c>
      <c r="F1" s="93">
        <v>3</v>
      </c>
      <c r="G1" s="93">
        <v>4</v>
      </c>
    </row>
    <row r="2" spans="1:8" ht="40.5" x14ac:dyDescent="0.25">
      <c r="A2" s="147"/>
      <c r="B2" s="148"/>
      <c r="C2" s="44" t="s">
        <v>0</v>
      </c>
      <c r="D2" s="15" t="s">
        <v>127</v>
      </c>
      <c r="E2" s="15" t="s">
        <v>118</v>
      </c>
      <c r="F2" s="125" t="s">
        <v>114</v>
      </c>
      <c r="G2" s="125" t="s">
        <v>105</v>
      </c>
    </row>
    <row r="3" spans="1:8" x14ac:dyDescent="0.25">
      <c r="A3" s="147"/>
      <c r="B3" s="148"/>
      <c r="C3" s="44" t="s">
        <v>20</v>
      </c>
      <c r="D3" s="188"/>
      <c r="E3" s="188"/>
      <c r="F3" s="188"/>
      <c r="G3" s="188"/>
    </row>
    <row r="4" spans="1:8" x14ac:dyDescent="0.25">
      <c r="A4" s="147"/>
      <c r="B4" s="148"/>
      <c r="C4" s="44" t="s">
        <v>1</v>
      </c>
      <c r="D4" s="189"/>
      <c r="E4" s="189"/>
      <c r="F4" s="189"/>
      <c r="G4" s="189"/>
    </row>
    <row r="5" spans="1:8" ht="16.5" thickBot="1" x14ac:dyDescent="0.3">
      <c r="A5" s="149"/>
      <c r="B5" s="150"/>
      <c r="C5" s="44" t="s">
        <v>2</v>
      </c>
      <c r="D5" s="190"/>
      <c r="E5" s="190"/>
      <c r="F5" s="190"/>
      <c r="G5" s="190"/>
    </row>
    <row r="6" spans="1:8" ht="16.5" thickBot="1" x14ac:dyDescent="0.3">
      <c r="A6" s="16" t="s">
        <v>8</v>
      </c>
      <c r="B6" s="17" t="s">
        <v>3</v>
      </c>
      <c r="C6" s="18" t="s">
        <v>56</v>
      </c>
      <c r="D6" s="191"/>
      <c r="E6" s="191"/>
      <c r="F6" s="191"/>
      <c r="G6" s="191"/>
    </row>
    <row r="7" spans="1:8" ht="16.5" thickBot="1" x14ac:dyDescent="0.3">
      <c r="A7" s="19"/>
      <c r="B7" s="95">
        <v>6.1</v>
      </c>
      <c r="C7" s="35" t="s">
        <v>4</v>
      </c>
      <c r="D7" s="141"/>
      <c r="E7" s="142"/>
      <c r="F7" s="142"/>
      <c r="G7" s="142"/>
    </row>
    <row r="8" spans="1:8" x14ac:dyDescent="0.25">
      <c r="A8" s="151" t="s">
        <v>9</v>
      </c>
      <c r="B8" s="20" t="s">
        <v>66</v>
      </c>
      <c r="C8" s="48" t="s">
        <v>39</v>
      </c>
      <c r="D8" s="23" t="s">
        <v>106</v>
      </c>
      <c r="E8" s="23" t="s">
        <v>106</v>
      </c>
      <c r="F8" s="23" t="s">
        <v>106</v>
      </c>
      <c r="G8" s="23" t="s">
        <v>106</v>
      </c>
    </row>
    <row r="9" spans="1:8" ht="47.25" x14ac:dyDescent="0.25">
      <c r="A9" s="152"/>
      <c r="B9" s="20" t="s">
        <v>67</v>
      </c>
      <c r="C9" s="48" t="s">
        <v>40</v>
      </c>
      <c r="D9" s="23" t="s">
        <v>106</v>
      </c>
      <c r="E9" s="23" t="s">
        <v>106</v>
      </c>
      <c r="F9" s="23" t="s">
        <v>106</v>
      </c>
      <c r="G9" s="23" t="s">
        <v>106</v>
      </c>
    </row>
    <row r="10" spans="1:8" ht="63" x14ac:dyDescent="0.25">
      <c r="A10" s="152"/>
      <c r="B10" s="20" t="s">
        <v>68</v>
      </c>
      <c r="C10" s="48" t="s">
        <v>41</v>
      </c>
      <c r="D10" s="23" t="s">
        <v>106</v>
      </c>
      <c r="E10" s="23" t="s">
        <v>106</v>
      </c>
      <c r="F10" s="23" t="s">
        <v>106</v>
      </c>
      <c r="G10" s="23" t="s">
        <v>106</v>
      </c>
    </row>
    <row r="11" spans="1:8" ht="47.25" x14ac:dyDescent="0.25">
      <c r="A11" s="152"/>
      <c r="B11" s="20" t="s">
        <v>69</v>
      </c>
      <c r="C11" s="48" t="s">
        <v>113</v>
      </c>
      <c r="D11" s="23" t="s">
        <v>108</v>
      </c>
      <c r="E11" s="23" t="s">
        <v>108</v>
      </c>
      <c r="F11" s="23" t="s">
        <v>106</v>
      </c>
      <c r="G11" s="23" t="s">
        <v>106</v>
      </c>
    </row>
    <row r="12" spans="1:8" ht="31.5" x14ac:dyDescent="0.25">
      <c r="A12" s="152"/>
      <c r="B12" s="20" t="s">
        <v>70</v>
      </c>
      <c r="C12" s="48" t="s">
        <v>42</v>
      </c>
      <c r="D12" s="41" t="s">
        <v>106</v>
      </c>
      <c r="E12" s="23" t="s">
        <v>123</v>
      </c>
      <c r="F12" s="23" t="s">
        <v>106</v>
      </c>
      <c r="G12" s="23" t="s">
        <v>106</v>
      </c>
    </row>
    <row r="13" spans="1:8" ht="32.25" thickBot="1" x14ac:dyDescent="0.3">
      <c r="A13" s="153"/>
      <c r="B13" s="20" t="s">
        <v>71</v>
      </c>
      <c r="C13" s="48" t="s">
        <v>74</v>
      </c>
      <c r="D13" s="41" t="s">
        <v>106</v>
      </c>
      <c r="E13" s="127" t="s">
        <v>119</v>
      </c>
      <c r="F13" s="23" t="s">
        <v>106</v>
      </c>
      <c r="G13" s="123" t="s">
        <v>106</v>
      </c>
    </row>
    <row r="14" spans="1:8" ht="16.5" thickBot="1" x14ac:dyDescent="0.3">
      <c r="A14" s="19"/>
      <c r="B14" s="96">
        <v>6.2</v>
      </c>
      <c r="C14" s="25" t="s">
        <v>5</v>
      </c>
      <c r="D14" s="139"/>
      <c r="E14" s="140"/>
      <c r="F14" s="140"/>
      <c r="G14" s="140"/>
    </row>
    <row r="15" spans="1:8" ht="32.25" thickBot="1" x14ac:dyDescent="0.3">
      <c r="A15" s="81" t="s">
        <v>25</v>
      </c>
      <c r="B15" s="82" t="s">
        <v>72</v>
      </c>
      <c r="C15" s="48" t="s">
        <v>59</v>
      </c>
      <c r="D15" s="62" t="s">
        <v>106</v>
      </c>
      <c r="E15" s="64" t="s">
        <v>120</v>
      </c>
      <c r="F15" s="26" t="s">
        <v>115</v>
      </c>
      <c r="G15" s="26" t="s">
        <v>106</v>
      </c>
      <c r="H15" s="61"/>
    </row>
    <row r="16" spans="1:8" ht="32.25" thickBot="1" x14ac:dyDescent="0.3">
      <c r="A16" s="154" t="s">
        <v>27</v>
      </c>
      <c r="B16" s="82" t="s">
        <v>73</v>
      </c>
      <c r="C16" s="48" t="s">
        <v>60</v>
      </c>
      <c r="D16" s="28" t="s">
        <v>128</v>
      </c>
      <c r="E16" s="28" t="s">
        <v>121</v>
      </c>
      <c r="F16" s="28" t="s">
        <v>116</v>
      </c>
      <c r="G16" s="28" t="s">
        <v>107</v>
      </c>
    </row>
    <row r="17" spans="1:7" ht="165.75" thickBot="1" x14ac:dyDescent="0.3">
      <c r="A17" s="155"/>
      <c r="B17" s="82" t="s">
        <v>75</v>
      </c>
      <c r="C17" s="97" t="s">
        <v>76</v>
      </c>
      <c r="D17" s="124" t="s">
        <v>129</v>
      </c>
      <c r="E17" s="26" t="s">
        <v>122</v>
      </c>
      <c r="F17" s="126" t="s">
        <v>117</v>
      </c>
      <c r="G17" s="124" t="s">
        <v>130</v>
      </c>
    </row>
    <row r="18" spans="1:7" ht="16.5" thickBot="1" x14ac:dyDescent="0.3">
      <c r="A18" s="29"/>
      <c r="B18" s="143" t="s">
        <v>6</v>
      </c>
      <c r="C18" s="144"/>
      <c r="D18" s="42"/>
      <c r="E18" s="42"/>
      <c r="F18" s="43"/>
      <c r="G18" s="42"/>
    </row>
    <row r="19" spans="1:7" ht="16.5" thickBot="1" x14ac:dyDescent="0.3">
      <c r="A19"/>
      <c r="B19" s="36" t="s">
        <v>24</v>
      </c>
      <c r="C19" s="63" t="s">
        <v>7</v>
      </c>
      <c r="D19" s="136"/>
      <c r="E19" s="137"/>
      <c r="F19" s="137"/>
      <c r="G19" s="138"/>
    </row>
    <row r="20" spans="1:7" ht="16.5" thickBot="1" x14ac:dyDescent="0.3">
      <c r="A20"/>
      <c r="B20" s="37">
        <v>7.1</v>
      </c>
      <c r="C20" s="38" t="s">
        <v>77</v>
      </c>
      <c r="D20" s="27" t="s">
        <v>106</v>
      </c>
      <c r="E20" s="27" t="s">
        <v>106</v>
      </c>
      <c r="F20" s="27" t="s">
        <v>106</v>
      </c>
      <c r="G20" s="27" t="s">
        <v>106</v>
      </c>
    </row>
    <row r="21" spans="1:7" ht="48" thickBot="1" x14ac:dyDescent="0.3">
      <c r="A21"/>
      <c r="B21" s="21">
        <v>7.2</v>
      </c>
      <c r="C21" s="31" t="s">
        <v>78</v>
      </c>
      <c r="D21" s="27" t="s">
        <v>106</v>
      </c>
      <c r="E21" s="23" t="s">
        <v>106</v>
      </c>
      <c r="F21" s="23" t="s">
        <v>106</v>
      </c>
      <c r="G21" s="23" t="s">
        <v>106</v>
      </c>
    </row>
    <row r="22" spans="1:7" ht="31.5" x14ac:dyDescent="0.25">
      <c r="A22"/>
      <c r="B22" s="37">
        <v>7.3</v>
      </c>
      <c r="C22" s="32" t="s">
        <v>36</v>
      </c>
      <c r="D22" s="23" t="s">
        <v>106</v>
      </c>
      <c r="E22" s="23" t="s">
        <v>108</v>
      </c>
      <c r="F22" s="23" t="s">
        <v>106</v>
      </c>
      <c r="G22" s="23" t="s">
        <v>106</v>
      </c>
    </row>
    <row r="23" spans="1:7" ht="32.25" thickBot="1" x14ac:dyDescent="0.3">
      <c r="A23"/>
      <c r="B23" s="21">
        <v>7.4</v>
      </c>
      <c r="C23" s="32" t="s">
        <v>79</v>
      </c>
      <c r="D23" s="24" t="s">
        <v>106</v>
      </c>
      <c r="E23" s="23" t="s">
        <v>106</v>
      </c>
      <c r="F23" s="23" t="s">
        <v>106</v>
      </c>
      <c r="G23" s="23" t="s">
        <v>106</v>
      </c>
    </row>
    <row r="24" spans="1:7" ht="47.25" x14ac:dyDescent="0.25">
      <c r="A24"/>
      <c r="B24" s="37">
        <v>7.5</v>
      </c>
      <c r="C24" s="31" t="s">
        <v>80</v>
      </c>
      <c r="D24" s="24" t="s">
        <v>108</v>
      </c>
      <c r="E24" s="23" t="s">
        <v>108</v>
      </c>
      <c r="F24" s="24" t="s">
        <v>106</v>
      </c>
      <c r="G24" s="23" t="s">
        <v>106</v>
      </c>
    </row>
    <row r="25" spans="1:7" ht="31.5" x14ac:dyDescent="0.25">
      <c r="A25"/>
      <c r="B25" s="21">
        <v>7.6</v>
      </c>
      <c r="C25" s="32" t="s">
        <v>81</v>
      </c>
      <c r="D25" s="24" t="s">
        <v>106</v>
      </c>
      <c r="E25" s="24" t="s">
        <v>125</v>
      </c>
      <c r="F25" s="24" t="s">
        <v>106</v>
      </c>
      <c r="G25" s="23" t="s">
        <v>106</v>
      </c>
    </row>
    <row r="26" spans="1:7" ht="32.25" thickBot="1" x14ac:dyDescent="0.3">
      <c r="A26"/>
      <c r="B26" s="21">
        <v>7.7</v>
      </c>
      <c r="C26" s="31" t="s">
        <v>82</v>
      </c>
      <c r="D26" s="24" t="s">
        <v>106</v>
      </c>
      <c r="E26" s="24" t="s">
        <v>124</v>
      </c>
      <c r="F26" s="24" t="s">
        <v>106</v>
      </c>
      <c r="G26" s="24" t="s">
        <v>106</v>
      </c>
    </row>
    <row r="27" spans="1:7" ht="31.5" x14ac:dyDescent="0.25">
      <c r="A27"/>
      <c r="B27" s="37">
        <v>7.8</v>
      </c>
      <c r="C27" s="32" t="s">
        <v>83</v>
      </c>
      <c r="D27" s="24" t="s">
        <v>106</v>
      </c>
      <c r="E27" s="24" t="s">
        <v>106</v>
      </c>
      <c r="F27" s="24" t="s">
        <v>106</v>
      </c>
      <c r="G27" s="24" t="s">
        <v>106</v>
      </c>
    </row>
    <row r="28" spans="1:7" ht="47.25" x14ac:dyDescent="0.25">
      <c r="A28"/>
      <c r="B28" s="21">
        <v>7.9</v>
      </c>
      <c r="C28" s="31" t="s">
        <v>84</v>
      </c>
      <c r="D28" s="24" t="s">
        <v>106</v>
      </c>
      <c r="E28" s="24" t="s">
        <v>106</v>
      </c>
      <c r="F28" s="68" t="s">
        <v>106</v>
      </c>
      <c r="G28" s="24" t="s">
        <v>106</v>
      </c>
    </row>
    <row r="29" spans="1:7" ht="48" thickBot="1" x14ac:dyDescent="0.3">
      <c r="A29"/>
      <c r="B29" s="22">
        <v>7.1</v>
      </c>
      <c r="C29" s="31" t="s">
        <v>43</v>
      </c>
      <c r="D29" s="24" t="s">
        <v>106</v>
      </c>
      <c r="E29" s="24" t="s">
        <v>108</v>
      </c>
      <c r="F29" s="24" t="s">
        <v>106</v>
      </c>
      <c r="G29" s="24" t="s">
        <v>108</v>
      </c>
    </row>
    <row r="30" spans="1:7" x14ac:dyDescent="0.25">
      <c r="A30"/>
      <c r="B30" s="37">
        <v>7.11</v>
      </c>
      <c r="C30" s="31" t="s">
        <v>109</v>
      </c>
      <c r="D30" s="24" t="s">
        <v>106</v>
      </c>
      <c r="E30" s="24" t="s">
        <v>106</v>
      </c>
      <c r="F30" s="24" t="s">
        <v>106</v>
      </c>
      <c r="G30" s="24" t="s">
        <v>106</v>
      </c>
    </row>
    <row r="31" spans="1:7" ht="16.5" thickBot="1" x14ac:dyDescent="0.3">
      <c r="A31"/>
      <c r="B31" s="22">
        <v>7.12</v>
      </c>
      <c r="C31" s="31" t="s">
        <v>110</v>
      </c>
      <c r="D31" s="24" t="s">
        <v>106</v>
      </c>
      <c r="E31" s="24" t="s">
        <v>106</v>
      </c>
      <c r="F31" s="24" t="s">
        <v>106</v>
      </c>
      <c r="G31" s="24" t="s">
        <v>106</v>
      </c>
    </row>
    <row r="32" spans="1:7" ht="16.5" thickBot="1" x14ac:dyDescent="0.3">
      <c r="A32"/>
      <c r="B32" s="37">
        <v>7.13</v>
      </c>
      <c r="C32" s="31" t="s">
        <v>111</v>
      </c>
      <c r="D32" s="24" t="s">
        <v>106</v>
      </c>
      <c r="E32" s="24" t="s">
        <v>106</v>
      </c>
      <c r="F32" s="24" t="s">
        <v>106</v>
      </c>
      <c r="G32" s="24" t="s">
        <v>106</v>
      </c>
    </row>
    <row r="33" spans="1:7" ht="31.5" x14ac:dyDescent="0.25">
      <c r="A33"/>
      <c r="B33" s="37">
        <v>7.14</v>
      </c>
      <c r="C33" s="31" t="s">
        <v>44</v>
      </c>
      <c r="D33" s="24" t="s">
        <v>106</v>
      </c>
      <c r="E33" s="24" t="s">
        <v>106</v>
      </c>
      <c r="F33" s="24" t="s">
        <v>106</v>
      </c>
      <c r="G33" s="24" t="s">
        <v>112</v>
      </c>
    </row>
    <row r="34" spans="1:7" ht="16.5" thickBot="1" x14ac:dyDescent="0.3">
      <c r="A34"/>
      <c r="B34" s="22">
        <v>7.15</v>
      </c>
      <c r="C34" s="31" t="s">
        <v>104</v>
      </c>
      <c r="D34" s="24" t="s">
        <v>106</v>
      </c>
      <c r="E34" s="24" t="s">
        <v>106</v>
      </c>
      <c r="F34" s="24" t="s">
        <v>106</v>
      </c>
      <c r="G34" s="24" t="s">
        <v>106</v>
      </c>
    </row>
    <row r="35" spans="1:7" ht="47.25" x14ac:dyDescent="0.25">
      <c r="A35"/>
      <c r="B35" s="37">
        <v>7.16</v>
      </c>
      <c r="C35" s="31" t="s">
        <v>37</v>
      </c>
      <c r="D35" s="24" t="s">
        <v>108</v>
      </c>
      <c r="E35" s="24" t="s">
        <v>108</v>
      </c>
      <c r="F35" s="24" t="s">
        <v>108</v>
      </c>
      <c r="G35" s="24" t="s">
        <v>106</v>
      </c>
    </row>
    <row r="36" spans="1:7" ht="32.25" thickBot="1" x14ac:dyDescent="0.3">
      <c r="A36"/>
      <c r="B36" s="22">
        <v>7.17</v>
      </c>
      <c r="C36" s="32" t="s">
        <v>45</v>
      </c>
      <c r="D36" s="24" t="s">
        <v>106</v>
      </c>
      <c r="E36" s="24" t="s">
        <v>106</v>
      </c>
      <c r="F36" s="24" t="s">
        <v>106</v>
      </c>
      <c r="G36" s="24" t="s">
        <v>106</v>
      </c>
    </row>
    <row r="37" spans="1:7" ht="78.75" x14ac:dyDescent="0.25">
      <c r="A37"/>
      <c r="B37" s="37">
        <v>7.18</v>
      </c>
      <c r="C37" s="32" t="s">
        <v>46</v>
      </c>
      <c r="D37" s="24" t="s">
        <v>106</v>
      </c>
      <c r="E37" s="24" t="s">
        <v>126</v>
      </c>
      <c r="F37" s="24" t="s">
        <v>106</v>
      </c>
      <c r="G37" s="24" t="s">
        <v>106</v>
      </c>
    </row>
    <row r="48" spans="1:7" x14ac:dyDescent="0.25">
      <c r="B48" s="2"/>
      <c r="C48" s="2"/>
      <c r="D48" s="30"/>
      <c r="E48" s="30"/>
      <c r="F48" s="30"/>
    </row>
    <row r="49" spans="2:6" x14ac:dyDescent="0.25">
      <c r="B49" s="2"/>
      <c r="C49" s="2"/>
      <c r="D49" s="30"/>
      <c r="E49" s="30"/>
      <c r="F49" s="30"/>
    </row>
    <row r="50" spans="2:6" x14ac:dyDescent="0.25">
      <c r="B50" s="2"/>
      <c r="C50" s="2"/>
      <c r="D50" s="30"/>
      <c r="E50" s="30"/>
      <c r="F50" s="30"/>
    </row>
    <row r="51" spans="2:6" x14ac:dyDescent="0.25">
      <c r="B51" s="2"/>
      <c r="C51" s="2"/>
      <c r="D51" s="30"/>
      <c r="E51" s="30"/>
      <c r="F51" s="30"/>
    </row>
    <row r="52" spans="2:6" x14ac:dyDescent="0.25">
      <c r="B52" s="2"/>
      <c r="C52" s="33"/>
      <c r="D52" s="30"/>
      <c r="E52" s="30"/>
      <c r="F52" s="30"/>
    </row>
    <row r="53" spans="2:6" x14ac:dyDescent="0.25">
      <c r="B53" s="2"/>
      <c r="C53" s="2"/>
      <c r="D53" s="2"/>
      <c r="E53" s="30"/>
      <c r="F53" s="30"/>
    </row>
    <row r="54" spans="2:6" x14ac:dyDescent="0.25">
      <c r="B54" s="2"/>
      <c r="C54" s="2"/>
      <c r="D54" s="2"/>
      <c r="E54" s="30"/>
      <c r="F54" s="30"/>
    </row>
    <row r="55" spans="2:6" x14ac:dyDescent="0.25">
      <c r="B55" s="2"/>
      <c r="C55" s="2"/>
      <c r="D55" s="2"/>
      <c r="E55" s="30"/>
      <c r="F55" s="30"/>
    </row>
    <row r="56" spans="2:6" x14ac:dyDescent="0.25">
      <c r="B56" s="2"/>
      <c r="C56" s="2"/>
      <c r="D56" s="2"/>
      <c r="E56" s="30"/>
      <c r="F56" s="30"/>
    </row>
    <row r="57" spans="2:6" x14ac:dyDescent="0.25">
      <c r="B57" s="2"/>
      <c r="C57" s="2"/>
      <c r="D57" s="2"/>
      <c r="E57" s="30"/>
      <c r="F57" s="30"/>
    </row>
    <row r="58" spans="2:6" x14ac:dyDescent="0.25">
      <c r="B58" s="2"/>
      <c r="C58" s="2"/>
      <c r="D58" s="2"/>
      <c r="E58" s="30"/>
      <c r="F58" s="30"/>
    </row>
    <row r="59" spans="2:6" x14ac:dyDescent="0.25">
      <c r="B59" s="2"/>
      <c r="C59" s="2"/>
      <c r="D59" s="2"/>
      <c r="E59" s="30"/>
      <c r="F59" s="30"/>
    </row>
    <row r="60" spans="2:6" x14ac:dyDescent="0.25">
      <c r="B60" s="2"/>
      <c r="C60" s="2"/>
      <c r="D60" s="2"/>
      <c r="E60" s="30"/>
      <c r="F60" s="30"/>
    </row>
    <row r="61" spans="2:6" x14ac:dyDescent="0.25">
      <c r="B61" s="2"/>
      <c r="C61" s="2"/>
      <c r="D61" s="2"/>
      <c r="E61" s="30"/>
      <c r="F61" s="30"/>
    </row>
    <row r="62" spans="2:6" x14ac:dyDescent="0.25">
      <c r="B62" s="2"/>
      <c r="C62" s="2"/>
      <c r="D62" s="30"/>
      <c r="E62" s="30"/>
      <c r="F62" s="30"/>
    </row>
    <row r="63" spans="2:6" x14ac:dyDescent="0.25">
      <c r="B63" s="2"/>
      <c r="C63" s="2"/>
      <c r="D63" s="30"/>
      <c r="E63" s="30"/>
      <c r="F63" s="30"/>
    </row>
    <row r="64" spans="2:6" x14ac:dyDescent="0.25">
      <c r="B64" s="2"/>
      <c r="C64" s="2"/>
      <c r="D64" s="30"/>
      <c r="E64" s="30"/>
      <c r="F64" s="30"/>
    </row>
  </sheetData>
  <mergeCells count="7">
    <mergeCell ref="D19:G19"/>
    <mergeCell ref="D14:G14"/>
    <mergeCell ref="D7:G7"/>
    <mergeCell ref="B18:C18"/>
    <mergeCell ref="A1:B5"/>
    <mergeCell ref="A8:A13"/>
    <mergeCell ref="A16:A17"/>
  </mergeCells>
  <conditionalFormatting sqref="D18:F18">
    <cfRule type="containsText" dxfId="70" priority="237" operator="containsText" text="ל.ר.">
      <formula>NOT(ISERROR(SEARCH("ל.ר.",D18)))</formula>
    </cfRule>
    <cfRule type="containsText" dxfId="69" priority="238" operator="containsText" text="$">
      <formula>NOT(ISERROR(SEARCH("$",D18)))</formula>
    </cfRule>
    <cfRule type="containsText" dxfId="68" priority="239" operator="containsText" text="X">
      <formula>NOT(ISERROR(SEARCH("X",D18)))</formula>
    </cfRule>
    <cfRule type="containsText" dxfId="67" priority="240" operator="containsText" text="V">
      <formula>NOT(ISERROR(SEARCH("V",D18)))</formula>
    </cfRule>
  </conditionalFormatting>
  <conditionalFormatting sqref="D7">
    <cfRule type="containsText" dxfId="66" priority="269" operator="containsText" text="ל.ר.">
      <formula>NOT(ISERROR(SEARCH("ל.ר.",D7)))</formula>
    </cfRule>
    <cfRule type="containsText" dxfId="65" priority="270" operator="containsText" text="$">
      <formula>NOT(ISERROR(SEARCH("$",D7)))</formula>
    </cfRule>
    <cfRule type="containsText" dxfId="64" priority="271" operator="containsText" text="X">
      <formula>NOT(ISERROR(SEARCH("X",D7)))</formula>
    </cfRule>
    <cfRule type="containsText" dxfId="63" priority="272" operator="containsText" text="V">
      <formula>NOT(ISERROR(SEARCH("V",D7)))</formula>
    </cfRule>
  </conditionalFormatting>
  <conditionalFormatting sqref="D14">
    <cfRule type="containsText" dxfId="62" priority="245" operator="containsText" text="ל.ר.">
      <formula>NOT(ISERROR(SEARCH("ל.ר.",D14)))</formula>
    </cfRule>
    <cfRule type="containsText" dxfId="61" priority="246" operator="containsText" text="$">
      <formula>NOT(ISERROR(SEARCH("$",D14)))</formula>
    </cfRule>
    <cfRule type="containsText" dxfId="60" priority="247" operator="containsText" text="X">
      <formula>NOT(ISERROR(SEARCH("X",D14)))</formula>
    </cfRule>
    <cfRule type="containsText" dxfId="59" priority="248" operator="containsText" text="V">
      <formula>NOT(ISERROR(SEARCH("V",D14)))</formula>
    </cfRule>
  </conditionalFormatting>
  <conditionalFormatting sqref="D14">
    <cfRule type="notContainsBlanks" dxfId="58" priority="274">
      <formula>LEN(TRIM(D14))&gt;0</formula>
    </cfRule>
  </conditionalFormatting>
  <conditionalFormatting sqref="E16:F17 E12:F12 G29:G34 D22:E22 D23 F8:F11 F13 F25:F34 D24:E37 D8:E13">
    <cfRule type="containsText" dxfId="57" priority="197" operator="containsText" text="V">
      <formula>NOT(ISERROR(SEARCH("V",D8)))</formula>
    </cfRule>
    <cfRule type="expression" dxfId="56" priority="198">
      <formula>D8="ל.ר."</formula>
    </cfRule>
    <cfRule type="containsText" dxfId="55" priority="199" operator="containsText" text="X">
      <formula>NOT(ISERROR(SEARCH("X",D8)))</formula>
    </cfRule>
    <cfRule type="notContainsBlanks" dxfId="54" priority="200">
      <formula>LEN(TRIM(D8))&gt;0</formula>
    </cfRule>
  </conditionalFormatting>
  <conditionalFormatting sqref="F36:F37 F21:F23 G36 E36 E23 D20:F21">
    <cfRule type="containsText" dxfId="53" priority="185" operator="containsText" text="V">
      <formula>NOT(ISERROR(SEARCH("V",D20)))</formula>
    </cfRule>
    <cfRule type="expression" dxfId="52" priority="186">
      <formula>D20="ל.ר."</formula>
    </cfRule>
    <cfRule type="containsText" dxfId="51" priority="187" operator="containsText" text="X">
      <formula>NOT(ISERROR(SEARCH("X",D20)))</formula>
    </cfRule>
    <cfRule type="notContainsBlanks" dxfId="50" priority="188">
      <formula>LEN(TRIM(D20))&gt;0</formula>
    </cfRule>
  </conditionalFormatting>
  <conditionalFormatting sqref="D19">
    <cfRule type="containsText" dxfId="49" priority="108" operator="containsText" text="ל.ר.">
      <formula>NOT(ISERROR(SEARCH("ל.ר.",D19)))</formula>
    </cfRule>
    <cfRule type="containsText" dxfId="48" priority="109" operator="containsText" text="$">
      <formula>NOT(ISERROR(SEARCH("$",D19)))</formula>
    </cfRule>
    <cfRule type="containsText" dxfId="47" priority="110" operator="containsText" text="X">
      <formula>NOT(ISERROR(SEARCH("X",D19)))</formula>
    </cfRule>
    <cfRule type="containsText" dxfId="46" priority="111" operator="containsText" text="V">
      <formula>NOT(ISERROR(SEARCH("V",D19)))</formula>
    </cfRule>
  </conditionalFormatting>
  <conditionalFormatting sqref="F24 E35:G35">
    <cfRule type="containsText" dxfId="45" priority="72" operator="containsText" text="V">
      <formula>NOT(ISERROR(SEARCH("V",E24)))</formula>
    </cfRule>
    <cfRule type="expression" dxfId="44" priority="73">
      <formula>E24="ל.ר."</formula>
    </cfRule>
    <cfRule type="containsText" dxfId="43" priority="74" operator="containsText" text="X">
      <formula>NOT(ISERROR(SEARCH("X",E24)))</formula>
    </cfRule>
    <cfRule type="notContainsBlanks" dxfId="42" priority="75">
      <formula>LEN(TRIM(E24))&gt;0</formula>
    </cfRule>
  </conditionalFormatting>
  <conditionalFormatting sqref="G13">
    <cfRule type="containsText" dxfId="41" priority="84" operator="containsText" text="V">
      <formula>NOT(ISERROR(SEARCH("V",G13)))</formula>
    </cfRule>
    <cfRule type="expression" dxfId="40" priority="85">
      <formula>G13="ל.ר."</formula>
    </cfRule>
    <cfRule type="containsText" dxfId="39" priority="86" operator="containsText" text="X">
      <formula>NOT(ISERROR(SEARCH("X",G13)))</formula>
    </cfRule>
    <cfRule type="notContainsBlanks" dxfId="38" priority="87">
      <formula>LEN(TRIM(G13))&gt;0</formula>
    </cfRule>
  </conditionalFormatting>
  <conditionalFormatting sqref="D16:D17 D15:G15">
    <cfRule type="containsText" dxfId="37" priority="80" operator="containsText" text="V">
      <formula>NOT(ISERROR(SEARCH("V",D15)))</formula>
    </cfRule>
    <cfRule type="expression" dxfId="36" priority="81">
      <formula>D15="ל.ר."</formula>
    </cfRule>
    <cfRule type="containsText" dxfId="35" priority="82" operator="containsText" text="X">
      <formula>NOT(ISERROR(SEARCH("X",D15)))</formula>
    </cfRule>
    <cfRule type="notContainsBlanks" dxfId="34" priority="83">
      <formula>LEN(TRIM(D15))&gt;0</formula>
    </cfRule>
  </conditionalFormatting>
  <conditionalFormatting sqref="G37 G27:G28 E27:F27 E28">
    <cfRule type="containsText" dxfId="33" priority="28" operator="containsText" text="V">
      <formula>NOT(ISERROR(SEARCH("V",E27)))</formula>
    </cfRule>
    <cfRule type="expression" dxfId="32" priority="29">
      <formula>E27="ל.ר."</formula>
    </cfRule>
    <cfRule type="containsText" dxfId="31" priority="30" operator="containsText" text="X">
      <formula>NOT(ISERROR(SEARCH("X",E27)))</formula>
    </cfRule>
    <cfRule type="notContainsBlanks" dxfId="30" priority="31">
      <formula>LEN(TRIM(E27))&gt;0</formula>
    </cfRule>
  </conditionalFormatting>
  <conditionalFormatting sqref="G8:G12">
    <cfRule type="containsText" dxfId="29" priority="56" operator="containsText" text="V">
      <formula>NOT(ISERROR(SEARCH("V",G8)))</formula>
    </cfRule>
    <cfRule type="expression" dxfId="28" priority="57">
      <formula>G8="ל.ר."</formula>
    </cfRule>
    <cfRule type="containsText" dxfId="27" priority="58" operator="containsText" text="X">
      <formula>NOT(ISERROR(SEARCH("X",G8)))</formula>
    </cfRule>
    <cfRule type="notContainsBlanks" dxfId="26" priority="59">
      <formula>LEN(TRIM(G8))&gt;0</formula>
    </cfRule>
  </conditionalFormatting>
  <conditionalFormatting sqref="G16:G17">
    <cfRule type="containsText" dxfId="25" priority="52" operator="containsText" text="V">
      <formula>NOT(ISERROR(SEARCH("V",G16)))</formula>
    </cfRule>
    <cfRule type="expression" dxfId="24" priority="53">
      <formula>G16="ל.ר."</formula>
    </cfRule>
    <cfRule type="containsText" dxfId="23" priority="54" operator="containsText" text="X">
      <formula>NOT(ISERROR(SEARCH("X",G16)))</formula>
    </cfRule>
    <cfRule type="notContainsBlanks" dxfId="22" priority="55">
      <formula>LEN(TRIM(G16))&gt;0</formula>
    </cfRule>
  </conditionalFormatting>
  <conditionalFormatting sqref="G18">
    <cfRule type="containsText" dxfId="21" priority="40" operator="containsText" text="ל.ר.">
      <formula>NOT(ISERROR(SEARCH("ל.ר.",G18)))</formula>
    </cfRule>
    <cfRule type="containsText" dxfId="20" priority="41" operator="containsText" text="$">
      <formula>NOT(ISERROR(SEARCH("$",G18)))</formula>
    </cfRule>
    <cfRule type="containsText" dxfId="19" priority="42" operator="containsText" text="X">
      <formula>NOT(ISERROR(SEARCH("X",G18)))</formula>
    </cfRule>
    <cfRule type="containsText" dxfId="18" priority="43" operator="containsText" text="V">
      <formula>NOT(ISERROR(SEARCH("V",G18)))</formula>
    </cfRule>
  </conditionalFormatting>
  <conditionalFormatting sqref="G20:G25">
    <cfRule type="containsText" dxfId="17" priority="36" operator="containsText" text="V">
      <formula>NOT(ISERROR(SEARCH("V",G20)))</formula>
    </cfRule>
    <cfRule type="expression" dxfId="16" priority="37">
      <formula>G20="ל.ר."</formula>
    </cfRule>
    <cfRule type="containsText" dxfId="15" priority="38" operator="containsText" text="X">
      <formula>NOT(ISERROR(SEARCH("X",G20)))</formula>
    </cfRule>
    <cfRule type="notContainsBlanks" dxfId="14" priority="39">
      <formula>LEN(TRIM(G20))&gt;0</formula>
    </cfRule>
  </conditionalFormatting>
  <conditionalFormatting sqref="G26">
    <cfRule type="containsText" dxfId="13" priority="16" operator="containsText" text="V">
      <formula>NOT(ISERROR(SEARCH("V",G26)))</formula>
    </cfRule>
    <cfRule type="expression" dxfId="12" priority="17">
      <formula>G26="ל.ר."</formula>
    </cfRule>
    <cfRule type="containsText" dxfId="11" priority="18" operator="containsText" text="X">
      <formula>NOT(ISERROR(SEARCH("X",G26)))</formula>
    </cfRule>
    <cfRule type="notContainsBlanks" dxfId="10" priority="19">
      <formula>LEN(TRIM(G26))&gt;0</formula>
    </cfRule>
  </conditionalFormatting>
  <conditionalFormatting sqref="D26:G37">
    <cfRule type="containsText" dxfId="9" priority="15" operator="containsText" text="לא רלוונטי">
      <formula>NOT(ISERROR(SEARCH("לא רלוונטי",D26)))</formula>
    </cfRule>
  </conditionalFormatting>
  <conditionalFormatting sqref="D24">
    <cfRule type="containsText" dxfId="8" priority="14" operator="containsText" text="לא רלוונטי">
      <formula>NOT(ISERROR(SEARCH("לא רלוונטי",D24)))</formula>
    </cfRule>
  </conditionalFormatting>
  <dataValidations count="1">
    <dataValidation allowBlank="1" showInputMessage="1" sqref="G15 F13:G13 F26:G26 F8:F12 E15:F18 F20:F25 G29:G36 E29:E38 F28:F38 E8:E13 E20:E26 D7:D38" xr:uid="{00000000-0002-0000-0000-000000000000}"/>
  </dataValidations>
  <pageMargins left="3.937007874015748E-2" right="3.937007874015748E-2" top="3.937007874015748E-2" bottom="3.937007874015748E-2" header="3.937007874015748E-2" footer="3.937007874015748E-2"/>
  <pageSetup paperSize="9" scale="51" fitToHeight="0"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32"/>
  <sheetViews>
    <sheetView rightToLeft="1" topLeftCell="D1" zoomScale="60" zoomScaleNormal="60" workbookViewId="0">
      <selection activeCell="K9" sqref="K9:L9"/>
    </sheetView>
  </sheetViews>
  <sheetFormatPr defaultColWidth="9" defaultRowHeight="15.75" x14ac:dyDescent="0.25"/>
  <cols>
    <col min="1" max="1" width="16.625" style="1" customWidth="1"/>
    <col min="2" max="2" width="11.875" style="1" customWidth="1"/>
    <col min="3" max="3" width="77.625" style="1" customWidth="1"/>
    <col min="4" max="4" width="9.5" style="1" customWidth="1"/>
    <col min="5" max="5" width="78.75" style="1" customWidth="1"/>
    <col min="6" max="6" width="9.75" style="1" bestFit="1" customWidth="1"/>
    <col min="7" max="7" width="11" style="1" customWidth="1"/>
    <col min="8" max="8" width="6" style="1" bestFit="1" customWidth="1"/>
    <col min="9" max="9" width="51.875" style="1" customWidth="1"/>
    <col min="10" max="10" width="7.25" style="1" bestFit="1" customWidth="1"/>
    <col min="11" max="11" width="23" style="1" customWidth="1"/>
    <col min="12" max="12" width="7.25" style="1" bestFit="1" customWidth="1"/>
    <col min="13" max="16384" width="9" style="1"/>
  </cols>
  <sheetData>
    <row r="1" spans="1:17" ht="16.5" customHeight="1" x14ac:dyDescent="0.25">
      <c r="A1" s="174" t="s">
        <v>29</v>
      </c>
      <c r="B1" s="163" t="s">
        <v>15</v>
      </c>
      <c r="C1" s="165" t="s">
        <v>19</v>
      </c>
      <c r="D1" s="167" t="s">
        <v>28</v>
      </c>
      <c r="E1" s="159">
        <f>'תנאי סף'!D1</f>
        <v>1</v>
      </c>
      <c r="F1" s="160"/>
      <c r="G1" s="159">
        <f>'תנאי סף'!E1</f>
        <v>2</v>
      </c>
      <c r="H1" s="160"/>
      <c r="I1" s="172">
        <f>'תנאי סף'!F1</f>
        <v>3</v>
      </c>
      <c r="J1" s="173"/>
      <c r="K1" s="159">
        <f>'תנאי סף'!G1</f>
        <v>4</v>
      </c>
      <c r="L1" s="160"/>
    </row>
    <row r="2" spans="1:17" ht="41.25" customHeight="1" x14ac:dyDescent="0.25">
      <c r="A2" s="175"/>
      <c r="B2" s="164"/>
      <c r="C2" s="166"/>
      <c r="D2" s="168"/>
      <c r="E2" s="159" t="str">
        <f>'תנאי סף'!D2</f>
        <v>התאחדות הספורט לבתי הספר בישראל</v>
      </c>
      <c r="F2" s="160"/>
      <c r="G2" s="159" t="str">
        <f>'תנאי סף'!E2</f>
        <v>הפועל רצים בעבודה</v>
      </c>
      <c r="H2" s="160"/>
      <c r="I2" s="172" t="str">
        <f>'תנאי סף'!F2</f>
        <v>מ.ג.ע.ר בע"מ</v>
      </c>
      <c r="J2" s="173"/>
      <c r="K2" s="159" t="str">
        <f>'תנאי סף'!G2</f>
        <v>אדיוסיסטמס בע"מ</v>
      </c>
      <c r="L2" s="160"/>
    </row>
    <row r="3" spans="1:17" ht="16.5" customHeight="1" x14ac:dyDescent="0.25">
      <c r="A3" s="175"/>
      <c r="B3" s="164"/>
      <c r="C3" s="166"/>
      <c r="D3" s="168"/>
      <c r="E3" s="71" t="s">
        <v>35</v>
      </c>
      <c r="F3" s="69" t="s">
        <v>10</v>
      </c>
      <c r="G3" s="71" t="s">
        <v>35</v>
      </c>
      <c r="H3" s="69" t="s">
        <v>10</v>
      </c>
      <c r="I3" s="70" t="s">
        <v>35</v>
      </c>
      <c r="J3" s="73" t="s">
        <v>10</v>
      </c>
      <c r="K3" s="71" t="s">
        <v>35</v>
      </c>
      <c r="L3" s="69" t="s">
        <v>10</v>
      </c>
    </row>
    <row r="4" spans="1:17" ht="283.5" x14ac:dyDescent="0.25">
      <c r="A4" s="171" t="s">
        <v>9</v>
      </c>
      <c r="B4" s="58" t="s">
        <v>93</v>
      </c>
      <c r="C4" s="65" t="s">
        <v>61</v>
      </c>
      <c r="D4" s="83">
        <v>0.2</v>
      </c>
      <c r="E4" s="128" t="s">
        <v>132</v>
      </c>
      <c r="F4" s="129">
        <v>10</v>
      </c>
      <c r="G4" s="128" t="s">
        <v>131</v>
      </c>
      <c r="H4" s="129">
        <v>0</v>
      </c>
      <c r="I4" s="128" t="s">
        <v>133</v>
      </c>
      <c r="J4" s="130">
        <v>0</v>
      </c>
      <c r="K4" s="128" t="s">
        <v>151</v>
      </c>
      <c r="L4" s="129">
        <v>5</v>
      </c>
    </row>
    <row r="5" spans="1:17" ht="207" customHeight="1" x14ac:dyDescent="0.25">
      <c r="A5" s="170"/>
      <c r="B5" s="58" t="s">
        <v>94</v>
      </c>
      <c r="C5" s="65" t="s">
        <v>98</v>
      </c>
      <c r="D5" s="83">
        <v>0.2</v>
      </c>
      <c r="E5" s="128" t="s">
        <v>134</v>
      </c>
      <c r="F5" s="129">
        <v>20</v>
      </c>
      <c r="G5" s="128" t="s">
        <v>131</v>
      </c>
      <c r="H5" s="129">
        <v>0</v>
      </c>
      <c r="I5" s="128" t="s">
        <v>135</v>
      </c>
      <c r="J5" s="130">
        <v>0</v>
      </c>
      <c r="K5" s="128" t="s">
        <v>136</v>
      </c>
      <c r="L5" s="129">
        <v>20</v>
      </c>
    </row>
    <row r="6" spans="1:17" ht="110.25" x14ac:dyDescent="0.25">
      <c r="A6" s="169" t="s">
        <v>27</v>
      </c>
      <c r="B6" s="58" t="s">
        <v>95</v>
      </c>
      <c r="C6" s="65" t="s">
        <v>62</v>
      </c>
      <c r="D6" s="83">
        <v>0.1</v>
      </c>
      <c r="E6" s="128" t="s">
        <v>138</v>
      </c>
      <c r="F6" s="129">
        <v>10</v>
      </c>
      <c r="G6" s="128" t="s">
        <v>131</v>
      </c>
      <c r="H6" s="129">
        <v>0</v>
      </c>
      <c r="I6" s="128" t="s">
        <v>141</v>
      </c>
      <c r="J6" s="130">
        <v>5</v>
      </c>
      <c r="K6" s="128" t="s">
        <v>152</v>
      </c>
      <c r="L6" s="129">
        <v>5</v>
      </c>
    </row>
    <row r="7" spans="1:17" ht="209.25" customHeight="1" x14ac:dyDescent="0.25">
      <c r="A7" s="170"/>
      <c r="B7" s="58" t="s">
        <v>96</v>
      </c>
      <c r="C7" s="65" t="s">
        <v>99</v>
      </c>
      <c r="D7" s="83">
        <v>0.2</v>
      </c>
      <c r="E7" s="128" t="s">
        <v>139</v>
      </c>
      <c r="F7" s="129">
        <v>20</v>
      </c>
      <c r="G7" s="128" t="s">
        <v>131</v>
      </c>
      <c r="H7" s="129">
        <v>0</v>
      </c>
      <c r="I7" s="128" t="s">
        <v>137</v>
      </c>
      <c r="J7" s="130">
        <v>0</v>
      </c>
      <c r="K7" s="128" t="s">
        <v>140</v>
      </c>
      <c r="L7" s="129">
        <v>20</v>
      </c>
    </row>
    <row r="8" spans="1:17" ht="54" customHeight="1" thickBot="1" x14ac:dyDescent="0.3">
      <c r="A8" s="59" t="s">
        <v>47</v>
      </c>
      <c r="B8" s="60" t="s">
        <v>97</v>
      </c>
      <c r="C8" s="65" t="s">
        <v>63</v>
      </c>
      <c r="D8" s="83">
        <v>0.3</v>
      </c>
      <c r="E8" s="128" t="s">
        <v>57</v>
      </c>
      <c r="F8" s="129">
        <f>'ראיון ותכנית עבודה'!E8</f>
        <v>10</v>
      </c>
      <c r="G8" s="128" t="s">
        <v>57</v>
      </c>
      <c r="H8" s="129">
        <v>0</v>
      </c>
      <c r="I8" s="128" t="s">
        <v>57</v>
      </c>
      <c r="J8" s="129">
        <f>'ראיון ותכנית עבודה'!G8</f>
        <v>5.9249999999999998</v>
      </c>
      <c r="K8" s="128" t="s">
        <v>57</v>
      </c>
      <c r="L8" s="129">
        <f>'ראיון ותכנית עבודה'!I8</f>
        <v>7.0374999999999996</v>
      </c>
      <c r="O8" s="1">
        <f>F8*D8</f>
        <v>3</v>
      </c>
      <c r="Q8" s="133"/>
    </row>
    <row r="9" spans="1:17" ht="35.25" customHeight="1" thickBot="1" x14ac:dyDescent="0.3">
      <c r="B9"/>
      <c r="C9" s="75" t="s">
        <v>17</v>
      </c>
      <c r="D9" s="84">
        <f>SUM(D4:D8)</f>
        <v>1</v>
      </c>
      <c r="E9" s="156">
        <f>(F4*$D$4*10)+(F5*$D$5*5)+(F6*$D$6*10)+(F7*$D$7*5)+(F8*$D$8*10)</f>
        <v>100</v>
      </c>
      <c r="F9" s="157"/>
      <c r="G9" s="156">
        <f t="shared" ref="G9" si="0">(H4*$D$4*10)+(H5*$D$5*5)+(H6*$D$6*10)+(H7*$D$7*5)+(H8*$D$8*10)</f>
        <v>0</v>
      </c>
      <c r="H9" s="157"/>
      <c r="I9" s="156">
        <f t="shared" ref="I9" si="1">(J4*$D$4*10)+(J5*$D$5*5)+(J6*$D$6*10)+(J7*$D$7*5)+(J8*$D$8*10)</f>
        <v>22.774999999999999</v>
      </c>
      <c r="J9" s="157"/>
      <c r="K9" s="156">
        <f t="shared" ref="K9" si="2">(L4*$D$4*10)+(L5*$D$5*5)+(L6*$D$6*10)+(L7*$D$7*5)+(L8*$D$8*10)</f>
        <v>76.112499999999997</v>
      </c>
      <c r="L9" s="157"/>
    </row>
    <row r="10" spans="1:17" ht="21" customHeight="1" thickBot="1" x14ac:dyDescent="0.3">
      <c r="B10"/>
      <c r="C10" s="76" t="s">
        <v>16</v>
      </c>
      <c r="D10" s="74">
        <v>70</v>
      </c>
      <c r="E10" s="158" t="str">
        <f>IF(E$9&gt;=$D$10,"V","X")</f>
        <v>V</v>
      </c>
      <c r="F10" s="158"/>
      <c r="G10" s="158" t="str">
        <f>IF(G$9&gt;=$D$10,"V","X")</f>
        <v>X</v>
      </c>
      <c r="H10" s="158"/>
      <c r="I10" s="161" t="str">
        <f>IF(I$9&gt;=$D$10,"V","X")</f>
        <v>X</v>
      </c>
      <c r="J10" s="162"/>
      <c r="K10" s="158" t="str">
        <f>IF(K$9&gt;=$D$10,"V","X")</f>
        <v>V</v>
      </c>
      <c r="L10" s="158"/>
    </row>
    <row r="15" spans="1:17" x14ac:dyDescent="0.25">
      <c r="D15" s="14"/>
    </row>
    <row r="31" spans="1:1" x14ac:dyDescent="0.25">
      <c r="A31" s="1" t="s">
        <v>30</v>
      </c>
    </row>
    <row r="32" spans="1:1" x14ac:dyDescent="0.25">
      <c r="A32" s="1" t="s">
        <v>31</v>
      </c>
    </row>
  </sheetData>
  <mergeCells count="22">
    <mergeCell ref="A6:A7"/>
    <mergeCell ref="A4:A5"/>
    <mergeCell ref="I1:J1"/>
    <mergeCell ref="G2:H2"/>
    <mergeCell ref="I2:J2"/>
    <mergeCell ref="A1:A3"/>
    <mergeCell ref="G1:H1"/>
    <mergeCell ref="E10:F10"/>
    <mergeCell ref="G10:H10"/>
    <mergeCell ref="E9:F9"/>
    <mergeCell ref="G9:H9"/>
    <mergeCell ref="B1:B3"/>
    <mergeCell ref="E2:F2"/>
    <mergeCell ref="C1:C3"/>
    <mergeCell ref="D1:D3"/>
    <mergeCell ref="E1:F1"/>
    <mergeCell ref="K9:L9"/>
    <mergeCell ref="K10:L10"/>
    <mergeCell ref="K1:L1"/>
    <mergeCell ref="K2:L2"/>
    <mergeCell ref="I9:J9"/>
    <mergeCell ref="I10:J10"/>
  </mergeCells>
  <conditionalFormatting sqref="E10:H10">
    <cfRule type="expression" dxfId="7" priority="5">
      <formula>E10="X"</formula>
    </cfRule>
    <cfRule type="expression" dxfId="6" priority="6">
      <formula>E10="V"</formula>
    </cfRule>
  </conditionalFormatting>
  <conditionalFormatting sqref="K10:L10">
    <cfRule type="expression" dxfId="5" priority="3">
      <formula>K10="X"</formula>
    </cfRule>
    <cfRule type="expression" dxfId="4" priority="4">
      <formula>K10="V"</formula>
    </cfRule>
  </conditionalFormatting>
  <conditionalFormatting sqref="I10:J10">
    <cfRule type="expression" dxfId="3" priority="1">
      <formula>I10="X"</formula>
    </cfRule>
    <cfRule type="expression" dxfId="2" priority="2">
      <formula>I10="V"</formula>
    </cfRule>
  </conditionalFormatting>
  <pageMargins left="3.937007874015748E-2" right="3.937007874015748E-2" top="3.937007874015748E-2" bottom="3.937007874015748E-2" header="3.937007874015748E-2" footer="3.937007874015748E-2"/>
  <pageSetup paperSize="9" scale="50" fitToHeight="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6"/>
  <sheetViews>
    <sheetView rightToLeft="1" zoomScale="70" zoomScaleNormal="70" workbookViewId="0">
      <pane xSplit="3" ySplit="4" topLeftCell="H8" activePane="bottomRight" state="frozen"/>
      <selection pane="topRight" activeCell="D1" sqref="D1"/>
      <selection pane="bottomLeft" activeCell="A7" sqref="A7"/>
      <selection pane="bottomRight" activeCell="D9" sqref="D9"/>
    </sheetView>
  </sheetViews>
  <sheetFormatPr defaultColWidth="23.75" defaultRowHeight="15.75" x14ac:dyDescent="0.25"/>
  <cols>
    <col min="1" max="1" width="11.625" style="1" bestFit="1" customWidth="1"/>
    <col min="2" max="2" width="11" style="1" bestFit="1" customWidth="1"/>
    <col min="3" max="4" width="23.5" style="1" customWidth="1"/>
    <col min="5" max="5" width="10" style="1" bestFit="1" customWidth="1"/>
    <col min="6" max="6" width="68.625" style="1" customWidth="1"/>
    <col min="7" max="7" width="10.125" style="1" bestFit="1" customWidth="1"/>
    <col min="8" max="8" width="58.375" style="1" customWidth="1"/>
    <col min="9" max="9" width="10.125" style="1" bestFit="1" customWidth="1"/>
    <col min="10" max="10" width="74.5" style="1" customWidth="1"/>
    <col min="11" max="16384" width="23.75" style="1"/>
  </cols>
  <sheetData>
    <row r="1" spans="1:10" ht="16.5" thickBot="1" x14ac:dyDescent="0.3">
      <c r="A1" s="178" t="s">
        <v>32</v>
      </c>
      <c r="B1" s="179"/>
      <c r="C1" s="179"/>
      <c r="D1" s="8" t="s">
        <v>21</v>
      </c>
      <c r="E1" s="176">
        <f>'תנאי סף'!D1</f>
        <v>1</v>
      </c>
      <c r="F1" s="177"/>
      <c r="G1" s="176">
        <f>'תנאי סף'!F1</f>
        <v>3</v>
      </c>
      <c r="H1" s="177"/>
      <c r="I1" s="176">
        <f>'תנאי סף'!G1</f>
        <v>4</v>
      </c>
      <c r="J1" s="177"/>
    </row>
    <row r="2" spans="1:10" ht="50.25" customHeight="1" thickBot="1" x14ac:dyDescent="0.3">
      <c r="A2" s="180"/>
      <c r="B2" s="181"/>
      <c r="C2" s="181"/>
      <c r="D2" s="9" t="s">
        <v>0</v>
      </c>
      <c r="E2" s="176" t="str">
        <f>'תנאי סף'!D2</f>
        <v>התאחדות הספורט לבתי הספר בישראל</v>
      </c>
      <c r="F2" s="177"/>
      <c r="G2" s="176" t="str">
        <f>'תנאי סף'!F2</f>
        <v>מ.ג.ע.ר בע"מ</v>
      </c>
      <c r="H2" s="177"/>
      <c r="I2" s="176" t="str">
        <f>'תנאי סף'!G2</f>
        <v>אדיוסיסטמס בע"מ</v>
      </c>
      <c r="J2" s="177"/>
    </row>
    <row r="3" spans="1:10" ht="16.5" thickBot="1" x14ac:dyDescent="0.3">
      <c r="A3" s="180"/>
      <c r="B3" s="181"/>
      <c r="C3" s="181"/>
      <c r="D3" s="10" t="s">
        <v>23</v>
      </c>
      <c r="E3" s="77"/>
      <c r="F3" s="78"/>
      <c r="G3" s="77"/>
      <c r="H3" s="79"/>
      <c r="I3" s="77"/>
      <c r="J3" s="79"/>
    </row>
    <row r="4" spans="1:10" ht="32.25" thickBot="1" x14ac:dyDescent="0.3">
      <c r="A4" s="11" t="s">
        <v>29</v>
      </c>
      <c r="B4" s="11" t="s">
        <v>18</v>
      </c>
      <c r="C4" s="12" t="s">
        <v>19</v>
      </c>
      <c r="D4" s="10" t="s">
        <v>22</v>
      </c>
      <c r="E4" s="13" t="s">
        <v>58</v>
      </c>
      <c r="F4" s="13" t="s">
        <v>38</v>
      </c>
      <c r="G4" s="13" t="s">
        <v>58</v>
      </c>
      <c r="H4" s="13" t="s">
        <v>38</v>
      </c>
      <c r="I4" s="13" t="s">
        <v>58</v>
      </c>
      <c r="J4" s="13" t="s">
        <v>38</v>
      </c>
    </row>
    <row r="5" spans="1:10" ht="315" x14ac:dyDescent="0.25">
      <c r="A5" s="80" t="s">
        <v>48</v>
      </c>
      <c r="B5" s="39" t="s">
        <v>100</v>
      </c>
      <c r="C5" s="85" t="s">
        <v>103</v>
      </c>
      <c r="D5" s="86">
        <v>0.4</v>
      </c>
      <c r="E5" s="40">
        <v>10</v>
      </c>
      <c r="F5" s="135" t="s">
        <v>142</v>
      </c>
      <c r="G5" s="131">
        <v>5.5</v>
      </c>
      <c r="H5" s="135" t="s">
        <v>143</v>
      </c>
      <c r="I5" s="131">
        <v>7.5</v>
      </c>
      <c r="J5" s="135" t="s">
        <v>144</v>
      </c>
    </row>
    <row r="6" spans="1:10" ht="157.5" x14ac:dyDescent="0.25">
      <c r="A6" s="80" t="s">
        <v>27</v>
      </c>
      <c r="B6" s="39" t="s">
        <v>101</v>
      </c>
      <c r="C6" s="85" t="s">
        <v>64</v>
      </c>
      <c r="D6" s="86">
        <v>0.25</v>
      </c>
      <c r="E6" s="40">
        <v>10</v>
      </c>
      <c r="F6" s="135" t="s">
        <v>145</v>
      </c>
      <c r="G6" s="131">
        <v>6.5</v>
      </c>
      <c r="H6" s="135" t="s">
        <v>146</v>
      </c>
      <c r="I6" s="40">
        <v>6</v>
      </c>
      <c r="J6" s="135" t="s">
        <v>147</v>
      </c>
    </row>
    <row r="7" spans="1:10" ht="174" thickBot="1" x14ac:dyDescent="0.3">
      <c r="A7" s="80" t="s">
        <v>49</v>
      </c>
      <c r="B7" s="39" t="s">
        <v>102</v>
      </c>
      <c r="C7" s="85" t="s">
        <v>65</v>
      </c>
      <c r="D7" s="86">
        <v>0.35</v>
      </c>
      <c r="E7" s="34">
        <v>10</v>
      </c>
      <c r="F7" s="135" t="s">
        <v>148</v>
      </c>
      <c r="G7" s="34">
        <v>6</v>
      </c>
      <c r="H7" s="135" t="s">
        <v>149</v>
      </c>
      <c r="I7" s="132">
        <v>7.25</v>
      </c>
      <c r="J7" s="135" t="s">
        <v>150</v>
      </c>
    </row>
    <row r="8" spans="1:10" ht="33.6" customHeight="1" thickBot="1" x14ac:dyDescent="0.3">
      <c r="A8" s="88"/>
      <c r="B8" s="89"/>
      <c r="C8" s="90" t="s">
        <v>33</v>
      </c>
      <c r="D8" s="91">
        <f>SUM(D5:D7)</f>
        <v>1</v>
      </c>
      <c r="E8" s="87">
        <f>(SUMPRODUCT($D$5:$D$7,E5:E7))</f>
        <v>10</v>
      </c>
      <c r="F8" s="92"/>
      <c r="G8" s="134">
        <f>(SUMPRODUCT($D$5:$D$7,G5:G7))</f>
        <v>5.9249999999999998</v>
      </c>
      <c r="H8" s="92"/>
      <c r="I8" s="134">
        <f>(SUMPRODUCT($D$5:$D$7,I5:I7))</f>
        <v>7.0374999999999996</v>
      </c>
      <c r="J8" s="92"/>
    </row>
    <row r="11" spans="1:10" x14ac:dyDescent="0.25">
      <c r="A11"/>
      <c r="B11"/>
      <c r="C11"/>
      <c r="D11"/>
      <c r="E11"/>
      <c r="F11"/>
    </row>
    <row r="12" spans="1:10" ht="24.75" customHeight="1" x14ac:dyDescent="0.25">
      <c r="A12"/>
      <c r="B12"/>
      <c r="C12"/>
      <c r="D12"/>
      <c r="E12"/>
      <c r="F12"/>
    </row>
    <row r="13" spans="1:10" x14ac:dyDescent="0.25">
      <c r="A13"/>
      <c r="B13"/>
      <c r="C13"/>
      <c r="D13"/>
      <c r="E13"/>
      <c r="F13"/>
    </row>
    <row r="14" spans="1:10" x14ac:dyDescent="0.25">
      <c r="A14"/>
      <c r="B14"/>
      <c r="C14"/>
      <c r="D14"/>
      <c r="E14"/>
      <c r="F14"/>
    </row>
    <row r="15" spans="1:10" x14ac:dyDescent="0.25">
      <c r="A15"/>
      <c r="B15"/>
      <c r="C15"/>
      <c r="D15"/>
      <c r="E15"/>
      <c r="F15"/>
    </row>
    <row r="16" spans="1:10" x14ac:dyDescent="0.25">
      <c r="A16"/>
      <c r="B16"/>
      <c r="C16"/>
      <c r="D16"/>
      <c r="E16"/>
      <c r="F16"/>
    </row>
  </sheetData>
  <mergeCells count="7">
    <mergeCell ref="I1:J1"/>
    <mergeCell ref="I2:J2"/>
    <mergeCell ref="A1:C3"/>
    <mergeCell ref="E2:F2"/>
    <mergeCell ref="G2:H2"/>
    <mergeCell ref="E1:F1"/>
    <mergeCell ref="G1:H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4"/>
  <sheetViews>
    <sheetView rightToLeft="1" showWhiteSpace="0" zoomScaleNormal="100" workbookViewId="0">
      <selection activeCell="C3" sqref="C3:F3"/>
    </sheetView>
  </sheetViews>
  <sheetFormatPr defaultColWidth="9" defaultRowHeight="15.75" x14ac:dyDescent="0.25"/>
  <cols>
    <col min="1" max="1" width="9" style="1"/>
    <col min="2" max="2" width="19.875" style="1" customWidth="1"/>
    <col min="3" max="3" width="13.5" style="1" customWidth="1"/>
    <col min="4" max="4" width="14.5" style="1" customWidth="1"/>
    <col min="5" max="5" width="11.75" style="1" hidden="1" customWidth="1"/>
    <col min="6" max="6" width="13.125" style="1" customWidth="1"/>
    <col min="7" max="8" width="9" style="1"/>
    <col min="9" max="9" width="13.875" style="1" customWidth="1"/>
    <col min="10" max="16384" width="9" style="1"/>
  </cols>
  <sheetData>
    <row r="1" spans="1:15" ht="16.5" thickBot="1" x14ac:dyDescent="0.3">
      <c r="H1"/>
      <c r="I1"/>
      <c r="J1"/>
      <c r="K1"/>
      <c r="L1"/>
      <c r="M1"/>
      <c r="N1"/>
      <c r="O1"/>
    </row>
    <row r="2" spans="1:15" ht="16.5" thickBot="1" x14ac:dyDescent="0.3">
      <c r="B2" s="46" t="s">
        <v>26</v>
      </c>
      <c r="C2" s="3">
        <v>1</v>
      </c>
      <c r="D2" s="3">
        <v>2</v>
      </c>
      <c r="E2" s="3">
        <v>3</v>
      </c>
      <c r="F2" s="3">
        <v>4</v>
      </c>
      <c r="H2"/>
      <c r="I2"/>
      <c r="J2"/>
      <c r="K2"/>
      <c r="L2"/>
      <c r="M2"/>
      <c r="N2"/>
      <c r="O2"/>
    </row>
    <row r="3" spans="1:15" ht="50.25" customHeight="1" thickBot="1" x14ac:dyDescent="0.3">
      <c r="B3" s="46" t="s">
        <v>0</v>
      </c>
      <c r="C3" s="72"/>
      <c r="D3" s="72"/>
      <c r="E3" s="72"/>
      <c r="F3" s="72"/>
      <c r="H3"/>
      <c r="I3"/>
      <c r="J3"/>
      <c r="K3"/>
      <c r="L3"/>
      <c r="M3"/>
      <c r="N3"/>
      <c r="O3"/>
    </row>
    <row r="4" spans="1:15" x14ac:dyDescent="0.25">
      <c r="B4" s="45" t="s">
        <v>34</v>
      </c>
      <c r="C4" s="56"/>
      <c r="D4" s="56"/>
      <c r="E4" s="56"/>
      <c r="F4" s="56"/>
      <c r="H4"/>
      <c r="I4"/>
      <c r="J4"/>
      <c r="K4"/>
      <c r="L4"/>
      <c r="M4"/>
      <c r="N4"/>
      <c r="O4"/>
    </row>
    <row r="5" spans="1:15" ht="31.5" x14ac:dyDescent="0.25">
      <c r="B5" s="50" t="s">
        <v>50</v>
      </c>
      <c r="C5" s="66">
        <v>0</v>
      </c>
      <c r="D5" s="66">
        <v>0</v>
      </c>
      <c r="E5" s="66">
        <v>0</v>
      </c>
      <c r="F5" s="66">
        <v>0</v>
      </c>
      <c r="H5"/>
      <c r="I5"/>
      <c r="J5"/>
      <c r="K5"/>
      <c r="L5"/>
      <c r="M5"/>
      <c r="N5"/>
      <c r="O5"/>
    </row>
    <row r="6" spans="1:15" ht="31.5" x14ac:dyDescent="0.25">
      <c r="B6" s="50" t="s">
        <v>51</v>
      </c>
      <c r="C6" s="66">
        <v>0</v>
      </c>
      <c r="D6" s="66">
        <v>0</v>
      </c>
      <c r="E6" s="66">
        <v>0</v>
      </c>
      <c r="F6" s="66">
        <v>0</v>
      </c>
    </row>
    <row r="7" spans="1:15" ht="63" x14ac:dyDescent="0.25">
      <c r="B7" s="50" t="s">
        <v>52</v>
      </c>
      <c r="C7" s="66">
        <f>C5+C6</f>
        <v>0</v>
      </c>
      <c r="D7" s="66">
        <f>D5+D6</f>
        <v>0</v>
      </c>
      <c r="E7" s="66">
        <f>E5+E6</f>
        <v>0</v>
      </c>
      <c r="F7" s="66">
        <f>F5+F6</f>
        <v>0</v>
      </c>
    </row>
    <row r="8" spans="1:15" ht="79.5" thickBot="1" x14ac:dyDescent="0.3">
      <c r="B8" s="50" t="s">
        <v>53</v>
      </c>
      <c r="C8" s="67">
        <f>C7*1.17</f>
        <v>0</v>
      </c>
      <c r="D8" s="67">
        <f>D7*1.17</f>
        <v>0</v>
      </c>
      <c r="E8" s="67">
        <f>E7*1.17</f>
        <v>0</v>
      </c>
      <c r="F8" s="67">
        <f>F7*1.17</f>
        <v>0</v>
      </c>
    </row>
    <row r="9" spans="1:15" ht="16.5" customHeight="1" thickBot="1" x14ac:dyDescent="0.3">
      <c r="A9"/>
      <c r="B9" s="51"/>
      <c r="C9" s="52"/>
      <c r="D9" s="52"/>
      <c r="E9" s="52"/>
      <c r="F9" s="52"/>
      <c r="G9"/>
    </row>
    <row r="10" spans="1:15" ht="16.5" thickBot="1" x14ac:dyDescent="0.3">
      <c r="B10" s="53" t="s">
        <v>55</v>
      </c>
      <c r="C10" s="4" t="e">
        <f>MIN($C$8:$F$8)/C$8*100</f>
        <v>#DIV/0!</v>
      </c>
      <c r="D10" s="4" t="e">
        <f>MIN($C$8:$F$8)/D$8*100</f>
        <v>#DIV/0!</v>
      </c>
      <c r="E10" s="4" t="e">
        <f>MIN($C$8:$F$8)/E$8*100</f>
        <v>#DIV/0!</v>
      </c>
      <c r="F10" s="4" t="e">
        <f>MIN($C$8:$F$8)/F$8*100</f>
        <v>#DIV/0!</v>
      </c>
    </row>
    <row r="11" spans="1:15" x14ac:dyDescent="0.25">
      <c r="A11" s="49">
        <v>0.4</v>
      </c>
      <c r="B11" s="53" t="s">
        <v>11</v>
      </c>
      <c r="C11" s="5">
        <f>איכות!E9</f>
        <v>100</v>
      </c>
      <c r="D11" s="5">
        <f>איכות!G9</f>
        <v>0</v>
      </c>
      <c r="E11" s="5">
        <f>איכות!I9</f>
        <v>22.774999999999999</v>
      </c>
      <c r="F11" s="5">
        <f>איכות!K9</f>
        <v>76.112499999999997</v>
      </c>
    </row>
    <row r="12" spans="1:15" ht="16.5" thickBot="1" x14ac:dyDescent="0.3">
      <c r="A12" s="49">
        <v>0.6</v>
      </c>
      <c r="B12" s="54" t="s">
        <v>12</v>
      </c>
      <c r="C12" s="6" t="e">
        <f>C10</f>
        <v>#DIV/0!</v>
      </c>
      <c r="D12" s="6" t="e">
        <f>D10</f>
        <v>#DIV/0!</v>
      </c>
      <c r="E12" s="6" t="e">
        <f>E10</f>
        <v>#DIV/0!</v>
      </c>
      <c r="F12" s="6" t="e">
        <f>F10</f>
        <v>#DIV/0!</v>
      </c>
    </row>
    <row r="13" spans="1:15" x14ac:dyDescent="0.25">
      <c r="B13" s="55" t="s">
        <v>13</v>
      </c>
      <c r="C13" s="7" t="e">
        <f>$A$11*C11+$A$12*C12</f>
        <v>#DIV/0!</v>
      </c>
      <c r="D13" s="7" t="e">
        <f>$A$11*D11+$A$12*D12</f>
        <v>#DIV/0!</v>
      </c>
      <c r="E13" s="7" t="e">
        <f>$A$11*E11+$A$12*E12</f>
        <v>#DIV/0!</v>
      </c>
      <c r="F13" s="7" t="e">
        <f>$A$11*F11+$A$12*F12</f>
        <v>#DIV/0!</v>
      </c>
    </row>
    <row r="14" spans="1:15" ht="16.5" thickBot="1" x14ac:dyDescent="0.3">
      <c r="B14" s="47" t="s">
        <v>54</v>
      </c>
      <c r="C14" s="57"/>
      <c r="D14" s="57"/>
      <c r="E14" s="57"/>
      <c r="F14" s="57"/>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3"/>
  <sheetViews>
    <sheetView rightToLeft="1" workbookViewId="0">
      <selection activeCell="A12" sqref="A12"/>
    </sheetView>
  </sheetViews>
  <sheetFormatPr defaultRowHeight="14.25" x14ac:dyDescent="0.2"/>
  <cols>
    <col min="1" max="1" width="13.125" bestFit="1" customWidth="1"/>
    <col min="2" max="2" width="32.25" bestFit="1" customWidth="1"/>
    <col min="3" max="3" width="16.75" bestFit="1" customWidth="1"/>
    <col min="4" max="4" width="11.5" bestFit="1" customWidth="1"/>
    <col min="5" max="5" width="16.5" bestFit="1" customWidth="1"/>
    <col min="8" max="8" width="69" customWidth="1"/>
  </cols>
  <sheetData>
    <row r="1" spans="1:8" ht="18.75" customHeight="1" x14ac:dyDescent="0.2">
      <c r="A1" s="182" t="s">
        <v>85</v>
      </c>
      <c r="B1" s="117">
        <f>'תנאי סף'!D1</f>
        <v>1</v>
      </c>
      <c r="C1" s="117">
        <f>'תנאי סף'!E1</f>
        <v>2</v>
      </c>
      <c r="D1" s="117">
        <f>'תנאי סף'!F1</f>
        <v>3</v>
      </c>
      <c r="E1" s="117">
        <f>'תנאי סף'!G1</f>
        <v>4</v>
      </c>
    </row>
    <row r="2" spans="1:8" ht="18.75" customHeight="1" x14ac:dyDescent="0.2">
      <c r="A2" s="183"/>
      <c r="B2" s="119" t="str">
        <f>'תנאי סף'!D2</f>
        <v>התאחדות הספורט לבתי הספר בישראל</v>
      </c>
      <c r="C2" s="119" t="str">
        <f>'תנאי סף'!E2</f>
        <v>הפועל רצים בעבודה</v>
      </c>
      <c r="D2" s="119" t="str">
        <f>'תנאי סף'!F2</f>
        <v>מ.ג.ע.ר בע"מ</v>
      </c>
      <c r="E2" s="119" t="str">
        <f>'תנאי סף'!G2</f>
        <v>אדיוסיסטמס בע"מ</v>
      </c>
    </row>
    <row r="3" spans="1:8" ht="30" x14ac:dyDescent="0.2">
      <c r="A3" s="98" t="s">
        <v>86</v>
      </c>
      <c r="B3" s="99">
        <v>1800</v>
      </c>
      <c r="C3" s="99">
        <v>0</v>
      </c>
      <c r="D3" s="99">
        <v>0</v>
      </c>
      <c r="E3" s="99">
        <v>2798.04</v>
      </c>
    </row>
    <row r="4" spans="1:8" ht="45" x14ac:dyDescent="0.2">
      <c r="A4" s="100" t="s">
        <v>87</v>
      </c>
      <c r="B4" s="101" t="str">
        <f>IF((B3&lt;=$A$12),"V","X")</f>
        <v>V</v>
      </c>
      <c r="C4" s="101" t="str">
        <f t="shared" ref="C4:E4" si="0">IF((C3&lt;=$A$12),"V","X")</f>
        <v>V</v>
      </c>
      <c r="D4" s="101" t="str">
        <f t="shared" si="0"/>
        <v>V</v>
      </c>
      <c r="E4" s="101" t="str">
        <f t="shared" si="0"/>
        <v>V</v>
      </c>
    </row>
    <row r="5" spans="1:8" ht="15.75" thickBot="1" x14ac:dyDescent="0.25">
      <c r="A5" s="102" t="s">
        <v>88</v>
      </c>
      <c r="B5" s="103">
        <f>IFERROR((MIN($B$3,$E$3)/B3)*100,0)</f>
        <v>100</v>
      </c>
      <c r="C5" s="103">
        <f t="shared" ref="C5:E5" si="1">IFERROR((MIN($B$3,$E$3)/C3)*100,0)</f>
        <v>0</v>
      </c>
      <c r="D5" s="103">
        <f t="shared" si="1"/>
        <v>0</v>
      </c>
      <c r="E5" s="103">
        <f t="shared" si="1"/>
        <v>64.330745807779735</v>
      </c>
    </row>
    <row r="6" spans="1:8" x14ac:dyDescent="0.2">
      <c r="A6" s="104"/>
      <c r="B6" s="104"/>
    </row>
    <row r="7" spans="1:8" x14ac:dyDescent="0.2">
      <c r="A7" s="104"/>
      <c r="B7" s="104"/>
    </row>
    <row r="8" spans="1:8" x14ac:dyDescent="0.2">
      <c r="A8" s="104"/>
      <c r="B8" s="104"/>
    </row>
    <row r="10" spans="1:8" x14ac:dyDescent="0.2">
      <c r="H10" s="116"/>
    </row>
    <row r="12" spans="1:8" x14ac:dyDescent="0.2">
      <c r="A12" s="105">
        <v>3000</v>
      </c>
    </row>
    <row r="13" spans="1:8" x14ac:dyDescent="0.2">
      <c r="A13" s="105"/>
    </row>
  </sheetData>
  <mergeCells count="1">
    <mergeCell ref="A1:A2"/>
  </mergeCells>
  <conditionalFormatting sqref="B4:E4">
    <cfRule type="containsText" dxfId="1" priority="9" operator="containsText" text="X">
      <formula>NOT(ISERROR(SEARCH("X",B4)))</formula>
    </cfRule>
    <cfRule type="containsText" dxfId="0" priority="10" operator="containsText" text="V">
      <formula>NOT(ISERROR(SEARCH("V",B4)))</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7"/>
  <sheetViews>
    <sheetView rightToLeft="1" workbookViewId="0">
      <selection activeCell="C5" sqref="C5"/>
    </sheetView>
  </sheetViews>
  <sheetFormatPr defaultRowHeight="14.25" x14ac:dyDescent="0.2"/>
  <cols>
    <col min="1" max="1" width="16.125" bestFit="1" customWidth="1"/>
    <col min="2" max="2" width="11.625" bestFit="1" customWidth="1"/>
    <col min="3" max="3" width="32.25" bestFit="1" customWidth="1"/>
    <col min="4" max="4" width="16.75" bestFit="1" customWidth="1"/>
    <col min="5" max="5" width="11.5" bestFit="1" customWidth="1"/>
    <col min="6" max="6" width="16.5" bestFit="1" customWidth="1"/>
    <col min="9" max="9" width="9.875" bestFit="1" customWidth="1"/>
  </cols>
  <sheetData>
    <row r="1" spans="1:9" ht="15.75" thickBot="1" x14ac:dyDescent="0.25">
      <c r="A1" s="184" t="s">
        <v>89</v>
      </c>
      <c r="B1" s="185"/>
      <c r="C1" s="118">
        <f>'תנאי סף'!D1</f>
        <v>1</v>
      </c>
      <c r="D1" s="118">
        <f>'תנאי סף'!E1</f>
        <v>2</v>
      </c>
      <c r="E1" s="118">
        <f>'תנאי סף'!F1</f>
        <v>3</v>
      </c>
      <c r="F1" s="118">
        <f>'תנאי סף'!G1</f>
        <v>4</v>
      </c>
    </row>
    <row r="2" spans="1:9" ht="15.75" thickBot="1" x14ac:dyDescent="0.25">
      <c r="A2" s="186"/>
      <c r="B2" s="187"/>
      <c r="C2" s="118" t="str">
        <f>'תנאי סף'!D2</f>
        <v>התאחדות הספורט לבתי הספר בישראל</v>
      </c>
      <c r="D2" s="118" t="str">
        <f>'תנאי סף'!E2</f>
        <v>הפועל רצים בעבודה</v>
      </c>
      <c r="E2" s="118" t="str">
        <f>'תנאי סף'!F2</f>
        <v>מ.ג.ע.ר בע"מ</v>
      </c>
      <c r="F2" s="118" t="str">
        <f>'תנאי סף'!G2</f>
        <v>אדיוסיסטמס בע"מ</v>
      </c>
    </row>
    <row r="3" spans="1:9" ht="15" x14ac:dyDescent="0.25">
      <c r="A3" s="106" t="s">
        <v>90</v>
      </c>
      <c r="B3" s="121" t="s">
        <v>91</v>
      </c>
      <c r="C3" s="120"/>
      <c r="D3" s="120"/>
      <c r="E3" s="120"/>
      <c r="F3" s="120"/>
    </row>
    <row r="4" spans="1:9" x14ac:dyDescent="0.2">
      <c r="A4" s="107">
        <v>0.4</v>
      </c>
      <c r="B4" s="108" t="s">
        <v>11</v>
      </c>
      <c r="C4" s="109">
        <f>איכות!E9</f>
        <v>100</v>
      </c>
      <c r="D4" s="109">
        <f>איכות!G9</f>
        <v>0</v>
      </c>
      <c r="E4" s="109">
        <f>איכות!I9</f>
        <v>22.774999999999999</v>
      </c>
      <c r="F4" s="109">
        <f>איכות!K9</f>
        <v>76.112499999999997</v>
      </c>
    </row>
    <row r="5" spans="1:9" x14ac:dyDescent="0.2">
      <c r="A5" s="107">
        <v>0.6</v>
      </c>
      <c r="B5" s="108" t="s">
        <v>12</v>
      </c>
      <c r="C5" s="110">
        <f>מחיר!B5</f>
        <v>100</v>
      </c>
      <c r="D5" s="110">
        <f>מחיר!C5</f>
        <v>0</v>
      </c>
      <c r="E5" s="110">
        <f>מחיר!D5</f>
        <v>0</v>
      </c>
      <c r="F5" s="110">
        <f>מחיר!E5</f>
        <v>64.330745807779735</v>
      </c>
    </row>
    <row r="6" spans="1:9" ht="15" x14ac:dyDescent="0.2">
      <c r="A6" s="111">
        <f>SUM(A4:A5)</f>
        <v>1</v>
      </c>
      <c r="B6" s="112" t="s">
        <v>13</v>
      </c>
      <c r="C6" s="113">
        <f>(C4*$A$4)+(C5*$A$5)</f>
        <v>100</v>
      </c>
      <c r="D6" s="113">
        <f>(D4*$A$4)+(D5*$A$5)</f>
        <v>0</v>
      </c>
      <c r="E6" s="113">
        <f>(E4*$A$4)+(E5*$A$5)</f>
        <v>9.11</v>
      </c>
      <c r="F6" s="113">
        <f>(F4*$A$4)+(F5*$A$5)</f>
        <v>69.043447484667837</v>
      </c>
    </row>
    <row r="7" spans="1:9" ht="15.75" thickBot="1" x14ac:dyDescent="0.25">
      <c r="B7" s="114" t="s">
        <v>92</v>
      </c>
      <c r="C7" s="115">
        <f>RANK(C6,$C$6:$F$6,0)</f>
        <v>1</v>
      </c>
      <c r="D7" s="115">
        <f>RANK(D6,$C$6:$F$6,0)</f>
        <v>4</v>
      </c>
      <c r="E7" s="115">
        <f>RANK(E6,$C$6:$F$6,0)</f>
        <v>3</v>
      </c>
      <c r="F7" s="115">
        <f>RANK(F6,$C$6:$F$6,0)</f>
        <v>2</v>
      </c>
    </row>
    <row r="16" spans="1:9" x14ac:dyDescent="0.2">
      <c r="I16" s="122"/>
    </row>
    <row r="17" spans="9:9" x14ac:dyDescent="0.2">
      <c r="I17" s="122"/>
    </row>
  </sheetData>
  <mergeCells count="1">
    <mergeCell ref="A1:B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6</vt:i4>
      </vt:variant>
      <vt:variant>
        <vt:lpstr>טווחים בעלי שם</vt:lpstr>
      </vt:variant>
      <vt:variant>
        <vt:i4>9</vt:i4>
      </vt:variant>
    </vt:vector>
  </HeadingPairs>
  <TitlesOfParts>
    <vt:vector size="15" baseType="lpstr">
      <vt:lpstr>תנאי סף</vt:lpstr>
      <vt:lpstr>איכות</vt:lpstr>
      <vt:lpstr>ראיון ותכנית עבודה</vt:lpstr>
      <vt:lpstr>מחיר וסיכום</vt:lpstr>
      <vt:lpstr>מחיר</vt:lpstr>
      <vt:lpstr>סיכום</vt:lpstr>
      <vt:lpstr>'תנאי סף'!_Ref179538436</vt:lpstr>
      <vt:lpstr>'תנאי סף'!_Ref296892477</vt:lpstr>
      <vt:lpstr>'תנאי סף'!_Ref297537502</vt:lpstr>
      <vt:lpstr>'תנאי סף'!_Ref299614156</vt:lpstr>
      <vt:lpstr>'תנאי סף'!_Ref370930661</vt:lpstr>
      <vt:lpstr>'תנאי סף'!_Ref373241086</vt:lpstr>
      <vt:lpstr>'תנאי סף'!_Ref397199965</vt:lpstr>
      <vt:lpstr>'תנאי סף'!_Ref445211817</vt:lpstr>
      <vt:lpstr>איכות!_Ref475886523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Shlomi Turgeman</dc:creator>
  <cp:lastModifiedBy>Hani Lugasi</cp:lastModifiedBy>
  <cp:lastPrinted>2019-04-29T09:32:07Z</cp:lastPrinted>
  <dcterms:created xsi:type="dcterms:W3CDTF">2014-12-29T12:32:12Z</dcterms:created>
  <dcterms:modified xsi:type="dcterms:W3CDTF">2021-01-24T07:08:16Z</dcterms:modified>
</cp:coreProperties>
</file>