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65326" windowWidth="12825" windowHeight="11310" activeTab="0"/>
  </bookViews>
  <sheets>
    <sheet name="טבלה 1-תקציב רגיל" sheetId="1" r:id="rId1"/>
    <sheet name="הכנסות " sheetId="2" r:id="rId2"/>
    <sheet name="הוצאות " sheetId="3" r:id="rId3"/>
    <sheet name="שינוי בשכר" sheetId="4" r:id="rId4"/>
    <sheet name="שכר 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cri1">'[1]משתנים'!$S$1:$U$2</definedName>
    <definedName name="________cri2">'[1]משתנים'!$W$1:$Y$2</definedName>
    <definedName name="________Daf1">'[1]פרוטים_תבר'!$E$1</definedName>
    <definedName name="________daf2">'[1]ריכוז עומס מילוות'!$J$1</definedName>
    <definedName name="________daf3">'[1]עומס מילוות'!$Q$3</definedName>
    <definedName name="________ra10">'[1]באורים'!$I$15:$I$18</definedName>
    <definedName name="________ra101">'[1]מאזן'!$C$7:$C$46</definedName>
    <definedName name="________ra102">'[1]מאזן'!$D$7:$D$46</definedName>
    <definedName name="________ra103">'[1]מאזן'!$H$7:$H$39</definedName>
    <definedName name="________ra104">'[1]מאזן'!$I$7:$I$39</definedName>
    <definedName name="________ra105">'[1]מקורות ושימושים'!$B$9:$B$40</definedName>
    <definedName name="________ra106">'[1]מקורות ושימושים'!$C$9:$C$40</definedName>
    <definedName name="________ra107">'[1]נספח 1'!$B$7:$B$8</definedName>
    <definedName name="________ra108">'[1]נספח 1'!$C$7:$C$8</definedName>
    <definedName name="________ra109">'[1]נספח 1'!$B$16:$B$28</definedName>
    <definedName name="________ra11" localSheetId="2">'[1]באורים'!#REF!</definedName>
    <definedName name="________ra11" localSheetId="3">'[1]באורים'!#REF!</definedName>
    <definedName name="________ra11" localSheetId="4">'[1]באורים'!#REF!</definedName>
    <definedName name="________ra11">'[1]באורים'!#REF!</definedName>
    <definedName name="________ra110">'[1]נספח 1'!$C$16:$C$28</definedName>
    <definedName name="________ra111">'[1]באורים'!$E$98:$F$99</definedName>
    <definedName name="________ra112">'[1]באורים'!$I$98:$J$99</definedName>
    <definedName name="________ra113">'[1]באורים'!$H$115:$H$129</definedName>
    <definedName name="________ra114">'[1]באורים'!$J$115:$J$129</definedName>
    <definedName name="________ra115">'[1]באורים'!$K$181:$K$186</definedName>
    <definedName name="________ra116">'[1]באורים'!$L$163:$L$186</definedName>
    <definedName name="________ra117">'[1]באורים'!$H$200:$H$210</definedName>
    <definedName name="________ra118">'[1]באורים'!$J$200:$J$210</definedName>
    <definedName name="________ra119">'[1]באורים'!$H$222:$H$224</definedName>
    <definedName name="________ra12" localSheetId="2">'[1]באורים'!#REF!</definedName>
    <definedName name="________ra12" localSheetId="3">'[1]באורים'!#REF!</definedName>
    <definedName name="________ra12" localSheetId="4">'[1]באורים'!#REF!</definedName>
    <definedName name="________ra12">'[1]באורים'!#REF!</definedName>
    <definedName name="________ra120">'[1]באורים'!$J$222:$J$224</definedName>
    <definedName name="________ra121">'[1]תקציב + תבר'!$D$10:$D$27</definedName>
    <definedName name="________ra122">'[1]תקציב + תבר'!$F$10:$F$27</definedName>
    <definedName name="________rag1">'[1]גרף1'!$C$7:$C$16</definedName>
    <definedName name="________rag2">'[1]גרף1'!$E$7:$E$16</definedName>
    <definedName name="________rag3" localSheetId="2">'[1]גרף1'!#REF!</definedName>
    <definedName name="________rag3" localSheetId="3">'[1]גרף1'!#REF!</definedName>
    <definedName name="________rag3" localSheetId="4">'[1]גרף1'!#REF!</definedName>
    <definedName name="________rag3">'[1]גרף1'!#REF!</definedName>
    <definedName name="________rag4">'[1]גרף1'!$C$24:$C$30</definedName>
    <definedName name="________rag5">'[1]גרף1'!$E$24:$E$30</definedName>
    <definedName name="________rag6" localSheetId="2">'[1]גרף1'!#REF!</definedName>
    <definedName name="________rag6" localSheetId="3">'[1]גרף1'!#REF!</definedName>
    <definedName name="________rag6" localSheetId="4">'[1]גרף1'!#REF!</definedName>
    <definedName name="________rag6">'[1]גרף1'!#REF!</definedName>
    <definedName name="_______cri1">'[1]משתנים'!$S$1:$U$2</definedName>
    <definedName name="_______cri2">'[1]משתנים'!$W$1:$Y$2</definedName>
    <definedName name="_______Daf1">'[1]פרוטים_תבר'!$E$1</definedName>
    <definedName name="_______daf2">'[1]ריכוז עומס מילוות'!$J$1</definedName>
    <definedName name="_______daf3">'[1]עומס מילוות'!$Q$3</definedName>
    <definedName name="_______ra10">'[1]באורים'!$I$15:$I$18</definedName>
    <definedName name="_______ra101">'[1]מאזן'!$C$7:$C$46</definedName>
    <definedName name="_______ra102">'[1]מאזן'!$D$7:$D$46</definedName>
    <definedName name="_______ra103">'[1]מאזן'!$H$7:$H$39</definedName>
    <definedName name="_______ra104">'[1]מאזן'!$I$7:$I$39</definedName>
    <definedName name="_______ra105">'[1]מקורות ושימושים'!$B$9:$B$40</definedName>
    <definedName name="_______ra106">'[1]מקורות ושימושים'!$C$9:$C$40</definedName>
    <definedName name="_______ra107">'[1]נספח 1'!$B$7:$B$8</definedName>
    <definedName name="_______ra108">'[1]נספח 1'!$C$7:$C$8</definedName>
    <definedName name="_______ra109">'[1]נספח 1'!$B$16:$B$28</definedName>
    <definedName name="_______ra11" localSheetId="2">'[1]באורים'!#REF!</definedName>
    <definedName name="_______ra11" localSheetId="3">'[1]באורים'!#REF!</definedName>
    <definedName name="_______ra11" localSheetId="4">'[1]באורים'!#REF!</definedName>
    <definedName name="_______ra11">'[1]באורים'!#REF!</definedName>
    <definedName name="_______ra110">'[1]נספח 1'!$C$16:$C$28</definedName>
    <definedName name="_______ra111">'[1]באורים'!$E$98:$F$99</definedName>
    <definedName name="_______ra112">'[1]באורים'!$I$98:$J$99</definedName>
    <definedName name="_______ra113">'[1]באורים'!$H$115:$H$129</definedName>
    <definedName name="_______ra114">'[1]באורים'!$J$115:$J$129</definedName>
    <definedName name="_______ra115">'[1]באורים'!$K$181:$K$186</definedName>
    <definedName name="_______ra116">'[1]באורים'!$L$163:$L$186</definedName>
    <definedName name="_______ra117">'[1]באורים'!$H$200:$H$210</definedName>
    <definedName name="_______ra118">'[1]באורים'!$J$200:$J$210</definedName>
    <definedName name="_______ra119">'[1]באורים'!$H$222:$H$224</definedName>
    <definedName name="_______ra12" localSheetId="2">'[1]באורים'!#REF!</definedName>
    <definedName name="_______ra12" localSheetId="3">'[1]באורים'!#REF!</definedName>
    <definedName name="_______ra12" localSheetId="4">'[1]באורים'!#REF!</definedName>
    <definedName name="_______ra12">'[1]באורים'!#REF!</definedName>
    <definedName name="_______ra120">'[1]באורים'!$J$222:$J$224</definedName>
    <definedName name="_______ra121">'[1]תקציב + תבר'!$D$10:$D$27</definedName>
    <definedName name="_______ra122">'[1]תקציב + תבר'!$F$10:$F$27</definedName>
    <definedName name="_______rag1">'[1]גרף1'!$C$7:$C$16</definedName>
    <definedName name="_______rag2">'[1]גרף1'!$E$7:$E$16</definedName>
    <definedName name="_______rag3" localSheetId="2">'[1]גרף1'!#REF!</definedName>
    <definedName name="_______rag3" localSheetId="3">'[1]גרף1'!#REF!</definedName>
    <definedName name="_______rag3" localSheetId="4">'[1]גרף1'!#REF!</definedName>
    <definedName name="_______rag3">'[1]גרף1'!#REF!</definedName>
    <definedName name="_______rag4">'[1]גרף1'!$C$24:$C$30</definedName>
    <definedName name="_______rag5">'[1]גרף1'!$E$24:$E$30</definedName>
    <definedName name="_______rag6" localSheetId="2">'[1]גרף1'!#REF!</definedName>
    <definedName name="_______rag6" localSheetId="3">'[1]גרף1'!#REF!</definedName>
    <definedName name="_______rag6" localSheetId="4">'[1]גרף1'!#REF!</definedName>
    <definedName name="_______rag6">'[1]גרף1'!#REF!</definedName>
    <definedName name="_____cri1">'[2]משתנים'!$S$1:$U$2</definedName>
    <definedName name="_____cri2">'[2]משתנים'!$W$1:$Y$2</definedName>
    <definedName name="_____Daf1">'[2]פרוטים_תבר'!$E$1</definedName>
    <definedName name="_____daf2">'[2]ריכוז עומס מילוות'!$J$1</definedName>
    <definedName name="_____daf3">'[2]עומס מילוות'!$Q$3</definedName>
    <definedName name="_____ra10">'[2]באורים'!$I$15:$I$18</definedName>
    <definedName name="_____ra101">'[2]מאזן'!$C$7:$C$46</definedName>
    <definedName name="_____ra102">'[2]מאזן'!$D$7:$D$46</definedName>
    <definedName name="_____ra103">'[2]מאזן'!$H$7:$H$39</definedName>
    <definedName name="_____ra104">'[2]מאזן'!$I$7:$I$39</definedName>
    <definedName name="_____ra105">'[2]מקורות ושימושים'!$B$9:$B$40</definedName>
    <definedName name="_____ra106">'[2]מקורות ושימושים'!$C$9:$C$40</definedName>
    <definedName name="_____ra107">'[2]נספח 1'!$B$7:$B$8</definedName>
    <definedName name="_____ra108">'[2]נספח 1'!$C$7:$C$8</definedName>
    <definedName name="_____ra109">'[2]נספח 1'!$B$16:$B$28</definedName>
    <definedName name="_____ra11" localSheetId="2">'[2]באורים'!#REF!</definedName>
    <definedName name="_____ra11" localSheetId="3">'[2]באורים'!#REF!</definedName>
    <definedName name="_____ra11" localSheetId="4">'[2]באורים'!#REF!</definedName>
    <definedName name="_____ra11">'[2]באורים'!#REF!</definedName>
    <definedName name="_____ra110">'[2]נספח 1'!$C$16:$C$28</definedName>
    <definedName name="_____ra111">'[2]באורים'!$E$98:$F$99</definedName>
    <definedName name="_____ra112">'[2]באורים'!$I$98:$J$99</definedName>
    <definedName name="_____ra113">'[2]באורים'!$H$115:$H$129</definedName>
    <definedName name="_____ra114">'[2]באורים'!$J$115:$J$129</definedName>
    <definedName name="_____ra115">'[2]באורים'!$K$181:$K$186</definedName>
    <definedName name="_____ra116">'[2]באורים'!$L$163:$L$186</definedName>
    <definedName name="_____ra117">'[2]באורים'!$H$200:$H$210</definedName>
    <definedName name="_____ra118">'[2]באורים'!$J$200:$J$210</definedName>
    <definedName name="_____ra119">'[2]באורים'!$H$222:$H$224</definedName>
    <definedName name="_____ra12" localSheetId="2">'[2]באורים'!#REF!</definedName>
    <definedName name="_____ra12" localSheetId="3">'[2]באורים'!#REF!</definedName>
    <definedName name="_____ra12" localSheetId="4">'[2]באורים'!#REF!</definedName>
    <definedName name="_____ra12">'[2]באורים'!#REF!</definedName>
    <definedName name="_____ra120">'[2]באורים'!$J$222:$J$224</definedName>
    <definedName name="_____ra121">'[2]תקציב + תבר'!$D$10:$D$27</definedName>
    <definedName name="_____ra122">'[2]תקציב + תבר'!$F$10:$F$27</definedName>
    <definedName name="_____rag1">'[2]גרף1'!$C$7:$C$16</definedName>
    <definedName name="_____rag2">'[2]גרף1'!$E$7:$E$16</definedName>
    <definedName name="_____rag3" localSheetId="2">'[2]גרף1'!#REF!</definedName>
    <definedName name="_____rag3" localSheetId="3">'[2]גרף1'!#REF!</definedName>
    <definedName name="_____rag3" localSheetId="4">'[2]גרף1'!#REF!</definedName>
    <definedName name="_____rag3">'[2]גרף1'!#REF!</definedName>
    <definedName name="_____rag4">'[2]גרף1'!$C$24:$C$30</definedName>
    <definedName name="_____rag5">'[2]גרף1'!$E$24:$E$30</definedName>
    <definedName name="_____rag6" localSheetId="2">'[2]גרף1'!#REF!</definedName>
    <definedName name="_____rag6" localSheetId="3">'[2]גרף1'!#REF!</definedName>
    <definedName name="_____rag6" localSheetId="4">'[2]גרף1'!#REF!</definedName>
    <definedName name="_____rag6">'[2]גרף1'!#REF!</definedName>
    <definedName name="___cri1">'[3]משתנים'!$S$1:$U$2</definedName>
    <definedName name="___cri2">'[3]משתנים'!$W$1:$Y$2</definedName>
    <definedName name="___Daf1">'[3]פרוטים_תבר'!$E$1</definedName>
    <definedName name="___daf2">'[3]ריכוז עומס מילוות'!$J$1</definedName>
    <definedName name="___daf3">'[3]עומס מילוות'!$Q$3</definedName>
    <definedName name="___ra10">'[3]באורים'!$I$15:$I$18</definedName>
    <definedName name="___ra101">'[3]מאזן'!$C$7:$C$46</definedName>
    <definedName name="___ra102">'[3]מאזן'!$D$7:$D$46</definedName>
    <definedName name="___ra103">'[3]מאזן'!$H$7:$H$39</definedName>
    <definedName name="___ra104">'[3]מאזן'!$I$7:$I$39</definedName>
    <definedName name="___ra105">'[3]מקורות ושימושים'!$B$9:$B$40</definedName>
    <definedName name="___ra106">'[3]מקורות ושימושים'!$C$9:$C$40</definedName>
    <definedName name="___ra107">'[3]נספח 1'!$B$7:$B$8</definedName>
    <definedName name="___ra108">'[3]נספח 1'!$C$7:$C$8</definedName>
    <definedName name="___ra109">'[3]נספח 1'!$B$16:$B$28</definedName>
    <definedName name="___ra11" localSheetId="2">'[3]באורים'!#REF!</definedName>
    <definedName name="___ra11" localSheetId="3">'[3]באורים'!#REF!</definedName>
    <definedName name="___ra11" localSheetId="4">'[3]באורים'!#REF!</definedName>
    <definedName name="___ra11">'[3]באורים'!#REF!</definedName>
    <definedName name="___ra110">'[3]נספח 1'!$C$16:$C$28</definedName>
    <definedName name="___ra111">'[3]באורים'!$E$98:$F$99</definedName>
    <definedName name="___ra112">'[3]באורים'!$I$98:$J$99</definedName>
    <definedName name="___ra113">'[3]באורים'!$H$115:$H$129</definedName>
    <definedName name="___ra114">'[3]באורים'!$J$115:$J$129</definedName>
    <definedName name="___ra115">'[3]באורים'!$K$181:$K$186</definedName>
    <definedName name="___ra116">'[3]באורים'!$L$163:$L$186</definedName>
    <definedName name="___ra117">'[3]באורים'!$H$200:$H$210</definedName>
    <definedName name="___ra118">'[3]באורים'!$J$200:$J$210</definedName>
    <definedName name="___ra119">'[3]באורים'!$H$222:$H$224</definedName>
    <definedName name="___ra12" localSheetId="2">'[3]באורים'!#REF!</definedName>
    <definedName name="___ra12" localSheetId="3">'[3]באורים'!#REF!</definedName>
    <definedName name="___ra12" localSheetId="4">'[3]באורים'!#REF!</definedName>
    <definedName name="___ra12">'[3]באורים'!#REF!</definedName>
    <definedName name="___ra120">'[3]באורים'!$J$222:$J$224</definedName>
    <definedName name="___ra121">'[3]תקציב + תבר'!$D$10:$D$27</definedName>
    <definedName name="___ra122">'[3]תקציב + תבר'!$F$10:$F$27</definedName>
    <definedName name="___ra123" localSheetId="2">#REF!</definedName>
    <definedName name="___ra123" localSheetId="3">#REF!</definedName>
    <definedName name="___ra123" localSheetId="4">#REF!</definedName>
    <definedName name="___ra123">#REF!</definedName>
    <definedName name="___ra124" localSheetId="2">#REF!</definedName>
    <definedName name="___ra124" localSheetId="3">#REF!</definedName>
    <definedName name="___ra124" localSheetId="4">#REF!</definedName>
    <definedName name="___ra124">#REF!</definedName>
    <definedName name="___ra125" localSheetId="2">#REF!</definedName>
    <definedName name="___ra125" localSheetId="3">#REF!</definedName>
    <definedName name="___ra125" localSheetId="4">#REF!</definedName>
    <definedName name="___ra125">#REF!</definedName>
    <definedName name="___ra126" localSheetId="2">#REF!</definedName>
    <definedName name="___ra126" localSheetId="3">#REF!</definedName>
    <definedName name="___ra126" localSheetId="4">#REF!</definedName>
    <definedName name="___ra126">#REF!</definedName>
    <definedName name="___ra20" localSheetId="2">#REF!</definedName>
    <definedName name="___ra20" localSheetId="3">#REF!</definedName>
    <definedName name="___ra20" localSheetId="4">#REF!</definedName>
    <definedName name="___ra20">#REF!</definedName>
    <definedName name="___ra21" localSheetId="2">#REF!</definedName>
    <definedName name="___ra21" localSheetId="3">#REF!</definedName>
    <definedName name="___ra21" localSheetId="4">#REF!</definedName>
    <definedName name="___ra21">#REF!</definedName>
    <definedName name="___ra22" localSheetId="2">#REF!</definedName>
    <definedName name="___ra22" localSheetId="3">#REF!</definedName>
    <definedName name="___ra22" localSheetId="4">#REF!</definedName>
    <definedName name="___ra22">#REF!</definedName>
    <definedName name="___rag1">'[3]גרף1'!$C$7:$C$16</definedName>
    <definedName name="___rag2">'[3]גרף1'!$E$7:$E$16</definedName>
    <definedName name="___rag3" localSheetId="2">'[3]גרף1'!#REF!</definedName>
    <definedName name="___rag3" localSheetId="3">'[3]גרף1'!#REF!</definedName>
    <definedName name="___rag3" localSheetId="4">'[3]גרף1'!#REF!</definedName>
    <definedName name="___rag3">'[3]גרף1'!#REF!</definedName>
    <definedName name="___rag4">'[3]גרף1'!$C$24:$C$30</definedName>
    <definedName name="___rag5">'[3]גרף1'!$E$24:$E$30</definedName>
    <definedName name="___rag6" localSheetId="2">'[3]גרף1'!#REF!</definedName>
    <definedName name="___rag6" localSheetId="3">'[3]גרף1'!#REF!</definedName>
    <definedName name="___rag6" localSheetId="4">'[3]גרף1'!#REF!</definedName>
    <definedName name="___rag6">'[3]גרף1'!#REF!</definedName>
    <definedName name="__ra123" localSheetId="2">#REF!</definedName>
    <definedName name="__ra123" localSheetId="3">#REF!</definedName>
    <definedName name="__ra123" localSheetId="4">#REF!</definedName>
    <definedName name="__ra123">#REF!</definedName>
    <definedName name="__ra124" localSheetId="2">#REF!</definedName>
    <definedName name="__ra124" localSheetId="3">#REF!</definedName>
    <definedName name="__ra124" localSheetId="4">#REF!</definedName>
    <definedName name="__ra124">#REF!</definedName>
    <definedName name="__ra125" localSheetId="2">#REF!</definedName>
    <definedName name="__ra125" localSheetId="3">#REF!</definedName>
    <definedName name="__ra125" localSheetId="4">#REF!</definedName>
    <definedName name="__ra125">#REF!</definedName>
    <definedName name="__ra126" localSheetId="2">#REF!</definedName>
    <definedName name="__ra126" localSheetId="3">#REF!</definedName>
    <definedName name="__ra126" localSheetId="4">#REF!</definedName>
    <definedName name="__ra126">#REF!</definedName>
    <definedName name="__ra20" localSheetId="2">#REF!</definedName>
    <definedName name="__ra20" localSheetId="3">#REF!</definedName>
    <definedName name="__ra20" localSheetId="4">#REF!</definedName>
    <definedName name="__ra20">#REF!</definedName>
    <definedName name="__ra21" localSheetId="2">#REF!</definedName>
    <definedName name="__ra21" localSheetId="3">#REF!</definedName>
    <definedName name="__ra21" localSheetId="4">#REF!</definedName>
    <definedName name="__ra21">#REF!</definedName>
    <definedName name="__ra22" localSheetId="2">#REF!</definedName>
    <definedName name="__ra22" localSheetId="3">#REF!</definedName>
    <definedName name="__ra22" localSheetId="4">#REF!</definedName>
    <definedName name="__ra22">#REF!</definedName>
    <definedName name="_cri1">'[3]משתנים'!$S$1:$U$2</definedName>
    <definedName name="_cri2">'[3]משתנים'!$W$1:$Y$2</definedName>
    <definedName name="_Daf1">'[3]פרוטים_תבר'!$E$1</definedName>
    <definedName name="_daf2">'[3]ריכוז עומס מילוות'!$J$1</definedName>
    <definedName name="_daf3">'[3]עומס מילוות'!$Q$3</definedName>
    <definedName name="_xlnm._FilterDatabase" localSheetId="2" hidden="1">'הוצאות '!$A$2:$M$345</definedName>
    <definedName name="_xlnm._FilterDatabase" localSheetId="1" hidden="1">'הכנסות '!$A$2:$M$207</definedName>
    <definedName name="_xlnm._FilterDatabase" localSheetId="3" hidden="1">'שינוי בשכר'!$A$2:$K$62</definedName>
    <definedName name="_xlnm._FilterDatabase" localSheetId="4" hidden="1">'שכר '!$A$3:$AI$387</definedName>
    <definedName name="_ra10">'[3]באורים'!$I$15:$I$18</definedName>
    <definedName name="_ra101">'[3]מאזן'!$C$7:$C$46</definedName>
    <definedName name="_ra102">'[3]מאזן'!$D$7:$D$46</definedName>
    <definedName name="_ra103">'[3]מאזן'!$H$7:$H$39</definedName>
    <definedName name="_ra104">'[3]מאזן'!$I$7:$I$39</definedName>
    <definedName name="_ra105">'[3]מקורות ושימושים'!$B$9:$B$40</definedName>
    <definedName name="_ra106">'[3]מקורות ושימושים'!$C$9:$C$40</definedName>
    <definedName name="_ra107">'[3]נספח 1'!$B$7:$B$8</definedName>
    <definedName name="_ra108">'[3]נספח 1'!$C$7:$C$8</definedName>
    <definedName name="_ra109">'[3]נספח 1'!$B$16:$B$28</definedName>
    <definedName name="_ra11" localSheetId="2">'[3]באורים'!#REF!</definedName>
    <definedName name="_ra11" localSheetId="3">'[3]באורים'!#REF!</definedName>
    <definedName name="_ra11" localSheetId="4">'[3]באורים'!#REF!</definedName>
    <definedName name="_ra11">'[3]באורים'!#REF!</definedName>
    <definedName name="_ra110">'[3]נספח 1'!$C$16:$C$28</definedName>
    <definedName name="_ra111">'[3]באורים'!$E$98:$F$99</definedName>
    <definedName name="_ra112">'[3]באורים'!$I$98:$J$99</definedName>
    <definedName name="_ra113">'[3]באורים'!$H$115:$H$129</definedName>
    <definedName name="_ra114">'[3]באורים'!$J$115:$J$129</definedName>
    <definedName name="_ra115">'[3]באורים'!$K$181:$K$186</definedName>
    <definedName name="_ra116">'[3]באורים'!$L$163:$L$186</definedName>
    <definedName name="_ra117">'[3]באורים'!$H$200:$H$210</definedName>
    <definedName name="_ra118">'[3]באורים'!$J$200:$J$210</definedName>
    <definedName name="_ra119">'[3]באורים'!$H$222:$H$224</definedName>
    <definedName name="_ra12" localSheetId="2">'[3]באורים'!#REF!</definedName>
    <definedName name="_ra12" localSheetId="3">'[3]באורים'!#REF!</definedName>
    <definedName name="_ra12" localSheetId="4">'[3]באורים'!#REF!</definedName>
    <definedName name="_ra12">'[3]באורים'!#REF!</definedName>
    <definedName name="_ra120">'[3]באורים'!$J$222:$J$224</definedName>
    <definedName name="_ra121">'[3]תקציב + תבר'!$D$10:$D$27</definedName>
    <definedName name="_ra122">'[3]תקציב + תבר'!$F$10:$F$27</definedName>
    <definedName name="_ra123" localSheetId="2">#REF!</definedName>
    <definedName name="_ra123" localSheetId="3">#REF!</definedName>
    <definedName name="_ra123" localSheetId="4">#REF!</definedName>
    <definedName name="_ra123">#REF!</definedName>
    <definedName name="_ra124" localSheetId="2">#REF!</definedName>
    <definedName name="_ra124" localSheetId="3">#REF!</definedName>
    <definedName name="_ra124" localSheetId="4">#REF!</definedName>
    <definedName name="_ra124">#REF!</definedName>
    <definedName name="_ra125" localSheetId="2">#REF!</definedName>
    <definedName name="_ra125" localSheetId="3">#REF!</definedName>
    <definedName name="_ra125" localSheetId="4">#REF!</definedName>
    <definedName name="_ra125">#REF!</definedName>
    <definedName name="_ra126" localSheetId="2">#REF!</definedName>
    <definedName name="_ra126" localSheetId="3">#REF!</definedName>
    <definedName name="_ra126" localSheetId="4">#REF!</definedName>
    <definedName name="_ra126">#REF!</definedName>
    <definedName name="_ra20" localSheetId="2">#REF!</definedName>
    <definedName name="_ra20" localSheetId="3">#REF!</definedName>
    <definedName name="_ra20" localSheetId="4">#REF!</definedName>
    <definedName name="_ra20">#REF!</definedName>
    <definedName name="_ra21" localSheetId="2">#REF!</definedName>
    <definedName name="_ra21" localSheetId="3">#REF!</definedName>
    <definedName name="_ra21" localSheetId="4">#REF!</definedName>
    <definedName name="_ra21">#REF!</definedName>
    <definedName name="_ra22" localSheetId="2">#REF!</definedName>
    <definedName name="_ra22" localSheetId="3">#REF!</definedName>
    <definedName name="_ra22" localSheetId="4">#REF!</definedName>
    <definedName name="_ra22">#REF!</definedName>
    <definedName name="_rag1">'[3]גרף1'!$C$7:$C$16</definedName>
    <definedName name="_rag2">'[3]גרף1'!$E$7:$E$16</definedName>
    <definedName name="_rag3" localSheetId="2">'[3]גרף1'!#REF!</definedName>
    <definedName name="_rag3" localSheetId="3">'[3]גרף1'!#REF!</definedName>
    <definedName name="_rag3" localSheetId="4">'[3]גרף1'!#REF!</definedName>
    <definedName name="_rag3">'[3]גרף1'!#REF!</definedName>
    <definedName name="_rag4">'[3]גרף1'!$C$24:$C$30</definedName>
    <definedName name="_rag5">'[3]גרף1'!$E$24:$E$30</definedName>
    <definedName name="_rag6" localSheetId="2">'[3]גרף1'!#REF!</definedName>
    <definedName name="_rag6" localSheetId="3">'[3]גרף1'!#REF!</definedName>
    <definedName name="_rag6" localSheetId="4">'[3]גרף1'!#REF!</definedName>
    <definedName name="_rag6">'[3]גרף1'!#REF!</definedName>
    <definedName name="aaaaa">'[4]מאזן'!$A$6:$A$47</definedName>
    <definedName name="code" localSheetId="2">#REF!</definedName>
    <definedName name="code" localSheetId="3">#REF!</definedName>
    <definedName name="code" localSheetId="4">#REF!</definedName>
    <definedName name="code">#REF!</definedName>
    <definedName name="DafBase">'[3]גביה'!$I$1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fgsrghs">'[4]משתנים'!$H$3</definedName>
    <definedName name="grtk">'[5]משתנים'!$S$1:$U$2</definedName>
    <definedName name="h" localSheetId="2">'[6]המתן'!#REF!</definedName>
    <definedName name="h" localSheetId="3">'[6]המתן'!#REF!</definedName>
    <definedName name="h" localSheetId="4">'[6]המתן'!#REF!</definedName>
    <definedName name="h">'[6]המתן'!#REF!</definedName>
    <definedName name="hh" localSheetId="2">'[6]באורים'!#REF!</definedName>
    <definedName name="hh" localSheetId="3">'[6]באורים'!#REF!</definedName>
    <definedName name="hh" localSheetId="4">'[6]באורים'!#REF!</definedName>
    <definedName name="hh">'[6]באורים'!#REF!</definedName>
    <definedName name="hova" localSheetId="2">#REF!</definedName>
    <definedName name="hova" localSheetId="3">#REF!</definedName>
    <definedName name="hova" localSheetId="4">#REF!</definedName>
    <definedName name="hova">#REF!</definedName>
    <definedName name="m">'[7]משתנים'!$S$1:$U$2</definedName>
    <definedName name="madad">'[3]עומס מילוות'!$E$5</definedName>
    <definedName name="mazNUM1">'[3]מאזן'!$B$6:$B$47</definedName>
    <definedName name="mazNUM2">'[3]מאזן'!$G$6:$G$45</definedName>
    <definedName name="mazTitel1">'[3]מאזן'!$A$6:$A$47</definedName>
    <definedName name="mazTitel2">'[3]מאזן'!$F$6:$F$45</definedName>
    <definedName name="mmm">'[8]משתנים'!$H$3</definedName>
    <definedName name="mmmn">'[8]משתנים'!$S$1:$U$2</definedName>
    <definedName name="moaza">'[9]משתנים'!$B$5</definedName>
    <definedName name="MyDate">'[3]משתנים'!$H$2</definedName>
    <definedName name="MyLastDate">'[9]משתנים'!$H$3</definedName>
    <definedName name="MyMon">'[3]משתנים'!$I$2</definedName>
    <definedName name="myPaste" localSheetId="2">'[10]פרוטים'!#REF!</definedName>
    <definedName name="myPaste" localSheetId="3">'[10]פרוטים'!#REF!</definedName>
    <definedName name="myPaste" localSheetId="4">'[10]פרוטים'!#REF!</definedName>
    <definedName name="myPaste">'[10]פרוטים'!#REF!</definedName>
    <definedName name="mywait">'[3]המתן'!$B$12</definedName>
    <definedName name="perutDescription">'[3]משתנים'!$M$1:$N$41</definedName>
    <definedName name="pkudot">'[11]משתנים'!$B$1:$B$44</definedName>
    <definedName name="pkudot1">'[12]משתנים'!$B$2:$B$56</definedName>
    <definedName name="_xlnm.Print_Area" localSheetId="2">'הוצאות '!$A$1:$I$346</definedName>
    <definedName name="_xlnm.Print_Area" localSheetId="1">'הכנסות '!$A$1:$H$210</definedName>
    <definedName name="_xlnm.Print_Area" localSheetId="0">'טבלה 1-תקציב רגיל'!$A$1:$M$61</definedName>
    <definedName name="_xlnm.Print_Area" localSheetId="3">'שינוי בשכר'!$A$1:$K$62</definedName>
    <definedName name="_xlnm.Print_Area" localSheetId="4">'שכר '!$B$3:$AD$389</definedName>
    <definedName name="_xlnm.Print_Titles" localSheetId="2">'הוצאות '!$2:$2</definedName>
    <definedName name="_xlnm.Print_Titles" localSheetId="1">'הכנסות '!$2:$2</definedName>
    <definedName name="_xlnm.Print_Titles" localSheetId="3">'שינוי בשכר'!$2:$2</definedName>
    <definedName name="_xlnm.Print_Titles" localSheetId="4">'שכר '!$3:$3</definedName>
    <definedName name="qwe">'[4]המתן'!$B$12</definedName>
    <definedName name="rhkuz_h" localSheetId="2">#REF!</definedName>
    <definedName name="rhkuz_h" localSheetId="3">#REF!</definedName>
    <definedName name="rhkuz_h" localSheetId="4">#REF!</definedName>
    <definedName name="rhkuz_h">#REF!</definedName>
    <definedName name="rikuz_h">'[3]ריכוז עומס מילוות'!$H$12</definedName>
    <definedName name="rikuz_k">'[3]ריכוז עומס מילוות'!$F$12</definedName>
    <definedName name="rikuz_n">'[3]ריכוז עומס מילוות'!$E$12</definedName>
    <definedName name="rikuz_p">'[3]ריכוז עומס מילוות'!$D$12</definedName>
    <definedName name="rikuz_r">'[3]ריכוז עומס מילוות'!$G$12</definedName>
    <definedName name="rikuz_t">'[3]ריכוז עומס מילוות'!$J$12</definedName>
    <definedName name="rrr">'[13]משתנים'!$B$2:$B$57</definedName>
    <definedName name="tabar" localSheetId="2">#REF!</definedName>
    <definedName name="tabar" localSheetId="3">#REF!</definedName>
    <definedName name="tabar" localSheetId="4">#REF!</definedName>
    <definedName name="tabar">#REF!</definedName>
    <definedName name="tabar2" localSheetId="2">#REF!</definedName>
    <definedName name="tabar2" localSheetId="3">#REF!</definedName>
    <definedName name="tabar2" localSheetId="4">#REF!</definedName>
    <definedName name="tabar2">#REF!</definedName>
    <definedName name="tabar2data">'[3]תבר 2'!$B$13:$S$37</definedName>
    <definedName name="tabar2print">'[3]תבר 2'!$B$36</definedName>
    <definedName name="tabarArea">'[3]פרוטים_תבר'!$B$7:$D$29</definedName>
    <definedName name="tabarNumber">'[3]פרוטים_תבר'!$B$7:$B$29</definedName>
    <definedName name="tabarValue">'[3]פרוטים_תבר'!$D$7:$D$29</definedName>
    <definedName name="tar" localSheetId="2">#REF!</definedName>
    <definedName name="tar" localSheetId="3">#REF!</definedName>
    <definedName name="tar" localSheetId="4">#REF!</definedName>
    <definedName name="tar">#REF!</definedName>
    <definedName name="TitelDoch">'[3]אינדקס'!$A$18</definedName>
    <definedName name="vvvv">'[14]פקודות נוספות'!$B$55:$D$1168</definedName>
    <definedName name="yosef">'[15]תברים'!$A$73:$L$82</definedName>
    <definedName name="zchut" localSheetId="2">#REF!</definedName>
    <definedName name="zchut" localSheetId="3">#REF!</definedName>
    <definedName name="zchut" localSheetId="4">#REF!</definedName>
    <definedName name="zchut">#REF!</definedName>
    <definedName name="ב">'[4]ריכוז עומס מילוות'!$J$1</definedName>
    <definedName name="בנקים">'[3]מאזן'!$F$6:$F$46</definedName>
    <definedName name="גליון">'[16]משתנים'!$B$1:$B$44</definedName>
    <definedName name="הוצאות" localSheetId="2">#REF!</definedName>
    <definedName name="הוצאות" localSheetId="3">#REF!</definedName>
    <definedName name="הוצאות" localSheetId="4">#REF!</definedName>
    <definedName name="הוצאות">#REF!</definedName>
    <definedName name="זכות" localSheetId="2">#REF!</definedName>
    <definedName name="זכות" localSheetId="3">#REF!</definedName>
    <definedName name="זכות" localSheetId="4">#REF!</definedName>
    <definedName name="זכות">#REF!</definedName>
    <definedName name="חובה" localSheetId="2">#REF!</definedName>
    <definedName name="חובה" localSheetId="3">#REF!</definedName>
    <definedName name="חובה" localSheetId="4">#REF!</definedName>
    <definedName name="חובה">#REF!</definedName>
    <definedName name="חודש">'[3]משתנים'!$B$2</definedName>
    <definedName name="חצור">'[17]משתנים'!$B$1</definedName>
    <definedName name="חשבון">'[3]data'!$D$2:$D$838</definedName>
    <definedName name="י150" localSheetId="2">#REF!</definedName>
    <definedName name="י150" localSheetId="3">#REF!</definedName>
    <definedName name="י150" localSheetId="4">#REF!</definedName>
    <definedName name="י150">#REF!</definedName>
    <definedName name="יום">'[3]משתנים'!$B$3</definedName>
    <definedName name="יחילחיל">'[18]משתנים'!$B$2:$B$56</definedName>
    <definedName name="ינואר" localSheetId="2">#REF!</definedName>
    <definedName name="ינואר" localSheetId="3">#REF!</definedName>
    <definedName name="ינואר" localSheetId="4">#REF!</definedName>
    <definedName name="ינואר">#REF!</definedName>
    <definedName name="יתרה">'[3]data'!$F$2:$F$838</definedName>
    <definedName name="כוכב">'[19]תברים'!$A$106:$L$118</definedName>
    <definedName name="לח">'[7]data'!$F$2:$F$838</definedName>
    <definedName name="לךךחךח">'[20]משתנים'!$B$2:$B$56</definedName>
    <definedName name="םש" localSheetId="2">#REF!</definedName>
    <definedName name="םש" localSheetId="3">#REF!</definedName>
    <definedName name="םש" localSheetId="4">#REF!</definedName>
    <definedName name="םש">#REF!</definedName>
    <definedName name="מזכירות" localSheetId="2">#REF!</definedName>
    <definedName name="מזכירות" localSheetId="3">#REF!</definedName>
    <definedName name="מזכירות" localSheetId="4">#REF!</definedName>
    <definedName name="מזכירות">#REF!</definedName>
    <definedName name="מרץ" localSheetId="2">#REF!</definedName>
    <definedName name="מרץ" localSheetId="3">#REF!</definedName>
    <definedName name="מרץ" localSheetId="4">#REF!</definedName>
    <definedName name="מרץ">#REF!</definedName>
    <definedName name="נממ">'[21]ריכוז עומס מילוות'!$J$1</definedName>
    <definedName name="ספר">'[3]data'!$A$2:$A$838</definedName>
    <definedName name="עין">'[17]משתנים'!$B$1</definedName>
    <definedName name="עעעע">'[22]משתנים'!$B$1:$B$44</definedName>
    <definedName name="פברואר" localSheetId="2">#REF!</definedName>
    <definedName name="פברואר" localSheetId="3">#REF!</definedName>
    <definedName name="פברואר" localSheetId="4">#REF!</definedName>
    <definedName name="פברואר">#REF!</definedName>
    <definedName name="פרוט">'[3]data'!$B$2:$B$838</definedName>
    <definedName name="קוד_ביצוע" localSheetId="2">#REF!</definedName>
    <definedName name="קוד_ביצוע" localSheetId="3">#REF!</definedName>
    <definedName name="קוד_ביצוע" localSheetId="4">#REF!</definedName>
    <definedName name="קוד_ביצוע">#REF!</definedName>
    <definedName name="קוד_סעיף" localSheetId="2">#REF!</definedName>
    <definedName name="קוד_סעיף" localSheetId="3">#REF!</definedName>
    <definedName name="קוד_סעיף" localSheetId="4">#REF!</definedName>
    <definedName name="קוד_סעיף">#REF!</definedName>
    <definedName name="קוד_תבר">'[3]data'!$C$2:$C$838</definedName>
    <definedName name="קוד_תקציב" localSheetId="2">#REF!</definedName>
    <definedName name="קוד_תקציב" localSheetId="3">#REF!</definedName>
    <definedName name="קוד_תקציב" localSheetId="4">#REF!</definedName>
    <definedName name="קוד_תקציב">#REF!</definedName>
    <definedName name="רווחים" localSheetId="2">#REF!</definedName>
    <definedName name="רווחים" localSheetId="3">#REF!</definedName>
    <definedName name="רווחים" localSheetId="4">#REF!</definedName>
    <definedName name="רווחים">#REF!</definedName>
    <definedName name="רוני">'[23]data'!$F$2:$F$838</definedName>
    <definedName name="רררר">'[24]משתנים'!$B$2:$B$56</definedName>
    <definedName name="ש1" localSheetId="2">#REF!</definedName>
    <definedName name="ש1" localSheetId="3">#REF!</definedName>
    <definedName name="ש1" localSheetId="4">#REF!</definedName>
    <definedName name="ש1">#REF!</definedName>
    <definedName name="שם">'[3]data'!$E$2:$E$838</definedName>
    <definedName name="שנה">'[17]משתנים'!$B$1</definedName>
    <definedName name="תקציב" localSheetId="2">#REF!</definedName>
    <definedName name="תקציב" localSheetId="3">#REF!</definedName>
    <definedName name="תקציב" localSheetId="4">#REF!</definedName>
    <definedName name="תקציב">#REF!</definedName>
  </definedNames>
  <calcPr fullCalcOnLoad="1"/>
</workbook>
</file>

<file path=xl/sharedStrings.xml><?xml version="1.0" encoding="utf-8"?>
<sst xmlns="http://schemas.openxmlformats.org/spreadsheetml/2006/main" count="1535" uniqueCount="979">
  <si>
    <t>מס' כרטיס</t>
  </si>
  <si>
    <t>שם כרטיס</t>
  </si>
  <si>
    <t>ביצוע</t>
  </si>
  <si>
    <t>ביצוע 2014</t>
  </si>
  <si>
    <t>ארנונה כללית - שוטף</t>
  </si>
  <si>
    <t>ארנונה כללית - פיגורים</t>
  </si>
  <si>
    <t>הנחות ארנונה</t>
  </si>
  <si>
    <t>ארנונה פשיטת רגל (שרות 770)</t>
  </si>
  <si>
    <t>תעודות ואישורים</t>
  </si>
  <si>
    <t>אגרות שונות</t>
  </si>
  <si>
    <t>מענק כללי לאיזון</t>
  </si>
  <si>
    <t>מענק מותנה</t>
  </si>
  <si>
    <t>מענק מותנה 2015</t>
  </si>
  <si>
    <t>מענק כיסוי גרעון</t>
  </si>
  <si>
    <t>מענק שיפוי פנסיה תקציבית</t>
  </si>
  <si>
    <t>מענק איזון מיוחד רשויות ערביות</t>
  </si>
  <si>
    <t>מענק כסוי גרעון</t>
  </si>
  <si>
    <t>מענקים אחרים מ.הפנים</t>
  </si>
  <si>
    <t>רישוי עסקים</t>
  </si>
  <si>
    <t>השתתפות ת.מ.י.ר בפינוי קרטונים</t>
  </si>
  <si>
    <t>דגים ועופות - קיזוז מרכז שלטון</t>
  </si>
  <si>
    <t>חיסון כלבים</t>
  </si>
  <si>
    <t>משמר אזרחי</t>
  </si>
  <si>
    <t>אגרת רשיונות בניה</t>
  </si>
  <si>
    <t>אגרות בניה ועדה מקומית לתכנון ובנייה</t>
  </si>
  <si>
    <t>היטל השבחה</t>
  </si>
  <si>
    <t>היטל השבחה - ועדה לתכנון ובניה</t>
  </si>
  <si>
    <t>היטל השבחה - מינהל מקרקעין</t>
  </si>
  <si>
    <t>הכנסות ריבית</t>
  </si>
  <si>
    <t>הכנסות שונות</t>
  </si>
  <si>
    <t>החזר מתאגיד מים</t>
  </si>
  <si>
    <t>החזר מבית משפט</t>
  </si>
  <si>
    <t>שכר טרחה עו"ד - אכיפת גביה</t>
  </si>
  <si>
    <t>החזר שכר מעקלים</t>
  </si>
  <si>
    <t>הכנסות מעמלות וריבית</t>
  </si>
  <si>
    <t>הכנסות ממכרזים</t>
  </si>
  <si>
    <t>הכנסות תרומות מתושבים</t>
  </si>
  <si>
    <t>שיקים חוזרים עם ביצורית</t>
  </si>
  <si>
    <t>שיקים חוזרים עם ביצורית 2013</t>
  </si>
  <si>
    <t>אגרות גני ילדים חובה</t>
  </si>
  <si>
    <t>השתתפות הורים בתוכנית קרב</t>
  </si>
  <si>
    <t>שכל"מ גני ילדים חובה (עוזרות גננות)</t>
  </si>
  <si>
    <t>תוכנית קרן קרב ישובים</t>
  </si>
  <si>
    <t>עוזרות גננות</t>
  </si>
  <si>
    <t>אגרות חינוך גנים טרום חובה</t>
  </si>
  <si>
    <t>שכל"מ גנ"י טרום חובה</t>
  </si>
  <si>
    <t>ה.נלוות חינוך מיוחד</t>
  </si>
  <si>
    <t>הזנת יוח"א</t>
  </si>
  <si>
    <t>שרתים - בי"ס יסודי</t>
  </si>
  <si>
    <t>אגרת שכפול - יסודי</t>
  </si>
  <si>
    <t>תשלומי הורים - יסודי</t>
  </si>
  <si>
    <t>מנב"ס יסודי</t>
  </si>
  <si>
    <t>סייעות רפואיות</t>
  </si>
  <si>
    <t>מפתח שגריר הל"ב</t>
  </si>
  <si>
    <t>מזכירים - בי"ס יסודי</t>
  </si>
  <si>
    <t>פדיון חופשה - מזכירים</t>
  </si>
  <si>
    <t>תוכנית תיקשוב מאה 21 - יסודי</t>
  </si>
  <si>
    <t>ניהול עצמי משופר א-ח</t>
  </si>
  <si>
    <t>עובדי סיוע משופר א-ח</t>
  </si>
  <si>
    <t>תוספת דיפרנציאלי - נ.עצמי</t>
  </si>
  <si>
    <t>גמול מנהליות - ניהול עצמי</t>
  </si>
  <si>
    <t>תשלום הורים וחומרים</t>
  </si>
  <si>
    <t>ניהול עצמי משופר בי"ס אלסלאם</t>
  </si>
  <si>
    <t>ניהול עצמי משופר בי"ס עומר בן אלחטאב</t>
  </si>
  <si>
    <t>ניהול עצמי משופר בי"ס אלמותנבי</t>
  </si>
  <si>
    <t>עובדי סיוע משופר - בי"ס אלסלאם</t>
  </si>
  <si>
    <t>עובדי נסיוע משופר -בי"ס עומר בן אלחטאב</t>
  </si>
  <si>
    <t>עובדי סיוע משופר - בי"ס אלמותנבי</t>
  </si>
  <si>
    <t>תוספת דפרנציאלית נ.עצמי - בי"ס אלסלאם</t>
  </si>
  <si>
    <t>תוספת דפרנציאלית נ.עצמי - בי"ס עומר בן אלחטאב</t>
  </si>
  <si>
    <t>תוספת דפרנציאלית נ.עצמי - בי"ס אלמותנבי</t>
  </si>
  <si>
    <t>אגרת תלמידי חוץ</t>
  </si>
  <si>
    <t>הכנסות מאגרת תלמידי חוץ</t>
  </si>
  <si>
    <t>סייעות כיתתיות</t>
  </si>
  <si>
    <t>ל.הסעות ח.מיוחד</t>
  </si>
  <si>
    <t>סייעות כיתתיות חריגות</t>
  </si>
  <si>
    <t>השאלת ספרים הכנסה</t>
  </si>
  <si>
    <t>קייטנות קיץ</t>
  </si>
  <si>
    <t>סל תלמיד חטיבת ביניים</t>
  </si>
  <si>
    <t>תוכנית תיקשוב מאה21-חט"ב</t>
  </si>
  <si>
    <t>אגרת שכפול פר תלמיד</t>
  </si>
  <si>
    <t>שכ"ל על יסודי</t>
  </si>
  <si>
    <t>קרן השתלמות על יסודי</t>
  </si>
  <si>
    <t>מוביל בי"ס מניעת סמים</t>
  </si>
  <si>
    <t>דמי שתיה</t>
  </si>
  <si>
    <t>גמול טיולי חוץ</t>
  </si>
  <si>
    <t>בחינות בגרות אחה"צ</t>
  </si>
  <si>
    <t>ביגוד והבראה על יסודי</t>
  </si>
  <si>
    <t>רכב מנהלים</t>
  </si>
  <si>
    <t>רכב סגני מנהלים</t>
  </si>
  <si>
    <t>חינוך תעבורתי</t>
  </si>
  <si>
    <t>דמי שכפול על יסודי</t>
  </si>
  <si>
    <t>החזר שכל"מ למורים</t>
  </si>
  <si>
    <t>הקטנת תלמידים בכתה בחט"ע</t>
  </si>
  <si>
    <t>מוחזקות חדש - פריראלי</t>
  </si>
  <si>
    <t>גמול הל"ל ( התאמות לליקויי למידה)</t>
  </si>
  <si>
    <t>מילוי מקום מוסדות</t>
  </si>
  <si>
    <t>אוריינות מדעית - כ.י'</t>
  </si>
  <si>
    <t>אוריינות מתמטית - י'</t>
  </si>
  <si>
    <t>שעות ומנהל עוז לתמורה</t>
  </si>
  <si>
    <t>מטה שנהר וקרמניצר</t>
  </si>
  <si>
    <t>בי"ס קהילתיים עי"ס</t>
  </si>
  <si>
    <t>מדעים</t>
  </si>
  <si>
    <t>שגריר מפתח הל"ב</t>
  </si>
  <si>
    <t>רכז מעורבות חברתית</t>
  </si>
  <si>
    <t>מתמטיקה תחילה</t>
  </si>
  <si>
    <t>תגבור מב"ר חורף קיץ - תיכון</t>
  </si>
  <si>
    <t>שמירה ובטחון בתי ספר</t>
  </si>
  <si>
    <t>שרות פסיכולוגי חינוכי</t>
  </si>
  <si>
    <t>שפ"י - הדרכה</t>
  </si>
  <si>
    <t>השתתפות דיר אלאסד בשכר אם בית</t>
  </si>
  <si>
    <t>מועדוניות ברשות</t>
  </si>
  <si>
    <t>משרד החינוך-תוכנית שמיד</t>
  </si>
  <si>
    <t>קב"סים</t>
  </si>
  <si>
    <t>מניעת נשירה עכשיו</t>
  </si>
  <si>
    <t>הסעות צפון</t>
  </si>
  <si>
    <t>הסעות ח.מיוחד-צפון</t>
  </si>
  <si>
    <t>שכר דירה גנים</t>
  </si>
  <si>
    <t>שיפוצים בתי ספר</t>
  </si>
  <si>
    <t>תוכנית מתנדבים בחינוך</t>
  </si>
  <si>
    <t>תוכנית נוער בוחר ערך כדרך</t>
  </si>
  <si>
    <t>משרד החינוך-יחידה לקידום נוער</t>
  </si>
  <si>
    <t>השתתפות בחוגים במרכז הנוער</t>
  </si>
  <si>
    <t>משרד בטחון פנים-תוכנית שמיד</t>
  </si>
  <si>
    <t>השתתפות משרד המדע התרבות והספורט</t>
  </si>
  <si>
    <t>מינהל  הרווחה</t>
  </si>
  <si>
    <t>הוצאות מינהליות</t>
  </si>
  <si>
    <t>משפחות במצוקה בקהילה</t>
  </si>
  <si>
    <t>מקלט לנשים מוכות</t>
  </si>
  <si>
    <t>קייטנות לאמהות</t>
  </si>
  <si>
    <t>תיגבור איזורי עימות</t>
  </si>
  <si>
    <t>מרכזי טיפול באלימות</t>
  </si>
  <si>
    <t>עיר ללא אלימות</t>
  </si>
  <si>
    <t>טיפול במשפחות אומנה</t>
  </si>
  <si>
    <t>משרד הרווחה-תוכנית שמיד</t>
  </si>
  <si>
    <t>טיפול בילד בקהילה</t>
  </si>
  <si>
    <t>מועדוניות משותפות</t>
  </si>
  <si>
    <t>טיפול בפגיעות מיניות</t>
  </si>
  <si>
    <t>אחזקת ילדים בפנימיות</t>
  </si>
  <si>
    <t>ילדים במעונות יום</t>
  </si>
  <si>
    <t>טיפול בזקו בקהילה</t>
  </si>
  <si>
    <t>מרכזי ועדות-חוק סיעוד</t>
  </si>
  <si>
    <t>מועדונים מועשרים</t>
  </si>
  <si>
    <t>סדור מפגרים במוסדות</t>
  </si>
  <si>
    <t>מפגרים במעון טיפולי</t>
  </si>
  <si>
    <t>מעון יום שיקומי</t>
  </si>
  <si>
    <t>מעשי"ם</t>
  </si>
  <si>
    <t>שרותים תומכים למפגר</t>
  </si>
  <si>
    <t>נופשונים למפגר</t>
  </si>
  <si>
    <t>הסעות למעון יום למפגר</t>
  </si>
  <si>
    <t>דמי ליווי לעיוור</t>
  </si>
  <si>
    <t>הדרכות לעיוור</t>
  </si>
  <si>
    <t>מפעלי תעסוקה</t>
  </si>
  <si>
    <t>תעסוקה מוגנת למוגבל</t>
  </si>
  <si>
    <t>מעון יום שיקומי לנכים</t>
  </si>
  <si>
    <t>דמי תקשורת לחירשים</t>
  </si>
  <si>
    <t>מרכזי אבחון ושיקום</t>
  </si>
  <si>
    <t>טיפול בנוער וצעירים</t>
  </si>
  <si>
    <t>שהות במקלט לנערות</t>
  </si>
  <si>
    <t>בתים חמים לנערות</t>
  </si>
  <si>
    <t>מ.לנפגעי תקיפה מינית</t>
  </si>
  <si>
    <t>טיפול בנערות במצוקה</t>
  </si>
  <si>
    <t>הכנסות תוכנית למחלמה בסמים</t>
  </si>
  <si>
    <t>סמים-טיפול בקהילה</t>
  </si>
  <si>
    <t>בדיקות למשתמשי סמים</t>
  </si>
  <si>
    <t>טיפול באלכוהוליסטים</t>
  </si>
  <si>
    <t>נושמים ברווחה</t>
  </si>
  <si>
    <t>מעונות יום עולים</t>
  </si>
  <si>
    <t>אגרת מים</t>
  </si>
  <si>
    <t>יתרות מים</t>
  </si>
  <si>
    <t>יתרות מים ראשי</t>
  </si>
  <si>
    <t>השתתפות ברשת מים - שוטף</t>
  </si>
  <si>
    <t>השתתפות ברשת - יתרות</t>
  </si>
  <si>
    <t>אגרות ביוב</t>
  </si>
  <si>
    <t>היטל ביוב-יתרות</t>
  </si>
  <si>
    <t>אגרת ביוב יתרות</t>
  </si>
  <si>
    <t>שאיבת בורות</t>
  </si>
  <si>
    <t>הכנסות משנים קודמות</t>
  </si>
  <si>
    <t>הסדרים לכיסוי הגרעון</t>
  </si>
  <si>
    <t>מענקים לכיסוי גרעון</t>
  </si>
  <si>
    <t>שכר דירה</t>
  </si>
  <si>
    <t>תחזוקת מבנים</t>
  </si>
  <si>
    <t>חשמל,מים וחומרי נקיו</t>
  </si>
  <si>
    <t>ריהוט והחזקתו</t>
  </si>
  <si>
    <t>מכשירי כתיבה והדפסה</t>
  </si>
  <si>
    <t>ציוד משרדי מתכלה</t>
  </si>
  <si>
    <t>ספרים ועתונים</t>
  </si>
  <si>
    <t>כיבוד קל לישיבות</t>
  </si>
  <si>
    <t>מתנות ושי לעובדים</t>
  </si>
  <si>
    <t>השתלמויות</t>
  </si>
  <si>
    <t>ספרות ועתונות</t>
  </si>
  <si>
    <t>דמי חבר בעמותה לקידום מקצועי</t>
  </si>
  <si>
    <t>טלפון בולים ומברקים</t>
  </si>
  <si>
    <t>הוצאות תקשורת-פלאפון</t>
  </si>
  <si>
    <t>הוצאות פרסום</t>
  </si>
  <si>
    <t>הוצאות פרסום מכרזים</t>
  </si>
  <si>
    <t>הוצאות משפטיות</t>
  </si>
  <si>
    <t>כלים מכשירים וציוד</t>
  </si>
  <si>
    <t>הוצאות שונות</t>
  </si>
  <si>
    <t>משכורת ראש מועצה</t>
  </si>
  <si>
    <t>הוצאות אחרות</t>
  </si>
  <si>
    <t>משכורת מבקר הרשות</t>
  </si>
  <si>
    <t>דמי חבר בארגון</t>
  </si>
  <si>
    <t>דמי חבר במרכז השלטון</t>
  </si>
  <si>
    <t>השתתפות בוועדת המעקב</t>
  </si>
  <si>
    <t>שרות וייעוץ משפטי</t>
  </si>
  <si>
    <t>ייעוץ משפטי</t>
  </si>
  <si>
    <t>משכורת הנהלת גזברות</t>
  </si>
  <si>
    <t>בולים טלפון ומברקי</t>
  </si>
  <si>
    <t>מיכון ועיבוד נתונים</t>
  </si>
  <si>
    <t>עבודות קבלניות</t>
  </si>
  <si>
    <t>שכר רכש ונכסים</t>
  </si>
  <si>
    <t>משכורת הנהלת חשבונות</t>
  </si>
  <si>
    <t>משכורת חשב שכר</t>
  </si>
  <si>
    <t>שכר גבייה</t>
  </si>
  <si>
    <t>עמלות</t>
  </si>
  <si>
    <t>רבית משיכות יתר</t>
  </si>
  <si>
    <t>ריבית מס הכנסה וביטוח לאומי</t>
  </si>
  <si>
    <t>ריבית פיגורים לספקים</t>
  </si>
  <si>
    <t>קרן לא מוכר</t>
  </si>
  <si>
    <t>ריבית לא מוכר</t>
  </si>
  <si>
    <t>הצמדה לא מוכר</t>
  </si>
  <si>
    <t>משכורת תברואן</t>
  </si>
  <si>
    <t>ציוד משרדי</t>
  </si>
  <si>
    <t>משכורת  נקוי רחובות</t>
  </si>
  <si>
    <t>הוצאות תקשורת טלפון</t>
  </si>
  <si>
    <t>חומרים לניקוין הרחובות</t>
  </si>
  <si>
    <t>טיאוט כבישים</t>
  </si>
  <si>
    <t>פינוי אשפה</t>
  </si>
  <si>
    <t>שכר רישוי עסקים</t>
  </si>
  <si>
    <t>חומרים לויטרינריה</t>
  </si>
  <si>
    <t>שרות ויטרינרי</t>
  </si>
  <si>
    <t>חשמל, מים וחומרי נקיון</t>
  </si>
  <si>
    <t>חומרים</t>
  </si>
  <si>
    <t>שכר קב"ט שמירה ובטחון</t>
  </si>
  <si>
    <t>שכ"ד משטרה קהילתית</t>
  </si>
  <si>
    <t>חשמל מים וחומרי נקיון</t>
  </si>
  <si>
    <t>השתתפות הג"א מקומי</t>
  </si>
  <si>
    <t>השתתפות הג"א ארצי</t>
  </si>
  <si>
    <t>השתתפות בכבאות גליל מערבי</t>
  </si>
  <si>
    <t>שכר הנדסה</t>
  </si>
  <si>
    <t>ספות ועתונות</t>
  </si>
  <si>
    <t>כלים ומכשירים ו</t>
  </si>
  <si>
    <t xml:space="preserve"> עבודות קבלניות הנדסה</t>
  </si>
  <si>
    <t>ועדה מקומית לתכנון ובניה</t>
  </si>
  <si>
    <t>חומרים לעבודות</t>
  </si>
  <si>
    <t>שכר אחזקה כללית וכבישים</t>
  </si>
  <si>
    <t>חומרים לרשת החשמל</t>
  </si>
  <si>
    <t>אחזקה ותיקונים</t>
  </si>
  <si>
    <t>השתתפות ברשות הניקוז</t>
  </si>
  <si>
    <t>חגיגות וטכסים</t>
  </si>
  <si>
    <t>ביטוח אילמנטרי לרשות</t>
  </si>
  <si>
    <t>ביטוח נושאי משרה</t>
  </si>
  <si>
    <t>השתתפויות בתב"רים</t>
  </si>
  <si>
    <t>משכורת מנהל חינוך</t>
  </si>
  <si>
    <t>שכר גני חובה (עוזרות)</t>
  </si>
  <si>
    <t>שכ"ד גני חובה</t>
  </si>
  <si>
    <t>אחזקה ותקונים</t>
  </si>
  <si>
    <t>חומרים לגנים</t>
  </si>
  <si>
    <t>תוכנית קרב</t>
  </si>
  <si>
    <t>גננות עובדות מדינה תקן</t>
  </si>
  <si>
    <t>שכר גנ"י טרום חובה (גננות)</t>
  </si>
  <si>
    <t>שכ"ד גנים טרום חובה</t>
  </si>
  <si>
    <t>חשמל מים חומרי נקיון</t>
  </si>
  <si>
    <t>הסעות גנים טרום חובה</t>
  </si>
  <si>
    <t>גננות עובדות מדינה (עלות)</t>
  </si>
  <si>
    <t>שכ"ד מועדנית</t>
  </si>
  <si>
    <t>תקונים מועדונית</t>
  </si>
  <si>
    <t>ציוד משרדי מועד</t>
  </si>
  <si>
    <t>מזון - ארוחה חמה למועדונית</t>
  </si>
  <si>
    <t>בולים טלפון ומברקים</t>
  </si>
  <si>
    <t>הסעות מועדונית</t>
  </si>
  <si>
    <t>כלים למעדנית</t>
  </si>
  <si>
    <t>שכ"ד גן טיפולי</t>
  </si>
  <si>
    <t>הוצאות תקשורת גן טיפולי</t>
  </si>
  <si>
    <t>השאלת ספרים לבתי ספר</t>
  </si>
  <si>
    <t>שכר שרתים - יסודי</t>
  </si>
  <si>
    <t>שכר דירה בי"ס יסודי</t>
  </si>
  <si>
    <t xml:space="preserve"> תיקונים ואחזקה</t>
  </si>
  <si>
    <t>נייר צילום</t>
  </si>
  <si>
    <t>מיכון ועיבוד נתונים-תוכנית תקשוב</t>
  </si>
  <si>
    <t>עב' קבלניות</t>
  </si>
  <si>
    <t>שכר נקיון יסודי</t>
  </si>
  <si>
    <t>שכר מזכירים יסודי</t>
  </si>
  <si>
    <t>שכר פר"ח ומדריכים</t>
  </si>
  <si>
    <t>ציוד פרוייקט פר"ח</t>
  </si>
  <si>
    <t>השתתפות בפרוייקט</t>
  </si>
  <si>
    <t>שכר סייעות כיתתיות</t>
  </si>
  <si>
    <t>שכר ליווי הסעות</t>
  </si>
  <si>
    <t>סייעות צמודות</t>
  </si>
  <si>
    <t>קייטנות קייץ</t>
  </si>
  <si>
    <t>שכר חטי"ב שרתים</t>
  </si>
  <si>
    <t>רהוט והחזקתו</t>
  </si>
  <si>
    <t>הוצאות תקשורת</t>
  </si>
  <si>
    <t>שכר נקיון חטי"ב</t>
  </si>
  <si>
    <t>שכר מזכירים חטי"ב</t>
  </si>
  <si>
    <t>שכר לבורנט חטי"ב</t>
  </si>
  <si>
    <t>שכר לבורנט מחשבים חטי"ב</t>
  </si>
  <si>
    <t>שכר ספרנים חטי"ב</t>
  </si>
  <si>
    <t>משכורות על יסודי</t>
  </si>
  <si>
    <t>שכר מזכירים על יסודי</t>
  </si>
  <si>
    <t>שכר שרתים על יסודי</t>
  </si>
  <si>
    <t>שכר עובדי נקיון על יסודי</t>
  </si>
  <si>
    <t>שכר לבורנט על יסודי</t>
  </si>
  <si>
    <t>שכר לבורנט מחשבים על יסודי</t>
  </si>
  <si>
    <t>שכר אחיות על יסודי</t>
  </si>
  <si>
    <t>שמירה בבתי ספר</t>
  </si>
  <si>
    <t>שכר מרכז פדגוגי</t>
  </si>
  <si>
    <t>שכ"ד מרכז פדגוג</t>
  </si>
  <si>
    <t>שכר שרות פסיכולוגי</t>
  </si>
  <si>
    <t>שכ"ד מח' פסיכלוגים</t>
  </si>
  <si>
    <t>הדרכות לשרות פסיכולוגי</t>
  </si>
  <si>
    <t>ביטוח תלמידים</t>
  </si>
  <si>
    <t>שכר מועדוניות - אם בית (בית חם)</t>
  </si>
  <si>
    <t>רווחה חינוכית-תוכנית שמיד</t>
  </si>
  <si>
    <t>טלפון בית חם</t>
  </si>
  <si>
    <t>שכר מדריכים מועדוניות</t>
  </si>
  <si>
    <t>מדריכים - רווחה חינוכית בתי ספר</t>
  </si>
  <si>
    <t>מדריכים - מרכז נוער</t>
  </si>
  <si>
    <t>שכר מדריכים-תוכנית שמיד</t>
  </si>
  <si>
    <t>שכר קב"ס</t>
  </si>
  <si>
    <t>הסעת תלמידים</t>
  </si>
  <si>
    <t>הסעות תלמידים-בתי ספר,חוגים וגנים</t>
  </si>
  <si>
    <t>השתתפות בתב"ר "מחשב לכל ילד"</t>
  </si>
  <si>
    <t>הוצאות שונות תרבות כללי</t>
  </si>
  <si>
    <t>הוצאות בלתי צפויות</t>
  </si>
  <si>
    <t>שכר ספרייה ציבורית</t>
  </si>
  <si>
    <t>טלפון ומברקים</t>
  </si>
  <si>
    <t>בולים,טלפון ומברקים</t>
  </si>
  <si>
    <t>השתתפות במתנ"ס</t>
  </si>
  <si>
    <t>שכ"ד חממה מדעית</t>
  </si>
  <si>
    <t>מנהל יחידת נוער</t>
  </si>
  <si>
    <t>שכ"ד בית נוער</t>
  </si>
  <si>
    <t>שכר ספורט</t>
  </si>
  <si>
    <t>בולים טלפון מברקים</t>
  </si>
  <si>
    <t>ציוד ספורט</t>
  </si>
  <si>
    <t>הוצ' שונות ספורט</t>
  </si>
  <si>
    <t>תמיכה בקבוצות ספורט</t>
  </si>
  <si>
    <t>תחזקת מגרש ספורט</t>
  </si>
  <si>
    <t>שכר תחנת אם וילד</t>
  </si>
  <si>
    <t>השתתפות במד"א (נט"ן)</t>
  </si>
  <si>
    <t>שכ"ד לשכת רווחה</t>
  </si>
  <si>
    <t>סיוע למשפחות עם ילד</t>
  </si>
  <si>
    <t>מקלטים לנשים מוכות</t>
  </si>
  <si>
    <t>מינהל עיר ללא אלימות</t>
  </si>
  <si>
    <t>סדנאות למשפחות</t>
  </si>
  <si>
    <t>שכר תוכנית שמיד-רווחה</t>
  </si>
  <si>
    <t>טיפול בילד בסיכון-תוכנית שמיד</t>
  </si>
  <si>
    <t>שכ"ד בית קשיש</t>
  </si>
  <si>
    <t>הוצאות תקשורת - טלפון</t>
  </si>
  <si>
    <t>טיפול בזקן בקהילה</t>
  </si>
  <si>
    <t>מרכזי ועדות - חוק סיעוד</t>
  </si>
  <si>
    <t>שכר בית קשיש</t>
  </si>
  <si>
    <t>סידור מפגרים במוסדות</t>
  </si>
  <si>
    <t>מעש"ים</t>
  </si>
  <si>
    <t>דמי לווי לעוור</t>
  </si>
  <si>
    <t>מפעל תעסוקה ומועדון</t>
  </si>
  <si>
    <t>שכ"ד מפעל שיקום</t>
  </si>
  <si>
    <t>הסעות למעון יום שיקומי</t>
  </si>
  <si>
    <t>ליווי למעון יום שיקומי</t>
  </si>
  <si>
    <t>פרוייקט וינגייט</t>
  </si>
  <si>
    <t>שכר מתאם סמים</t>
  </si>
  <si>
    <t>בדיקות משתמשי סמים</t>
  </si>
  <si>
    <t>הוצאות בלתי צפויות ייעודיות</t>
  </si>
  <si>
    <t>שרותי דת שונים</t>
  </si>
  <si>
    <t>שכר עובדי מים וביוב</t>
  </si>
  <si>
    <t>משכורות פנסיה</t>
  </si>
  <si>
    <t>הוצ' משנים קודמות</t>
  </si>
  <si>
    <t>הוצ' חד פעמיות - תיק איחוד</t>
  </si>
  <si>
    <t>הוצאה מותנית</t>
  </si>
  <si>
    <t>שכר עובדי מג'ד אלכרום</t>
  </si>
  <si>
    <t>הסדרים לכיסוי גרעון</t>
  </si>
  <si>
    <t>פרק</t>
  </si>
  <si>
    <t xml:space="preserve">סעיף </t>
  </si>
  <si>
    <t xml:space="preserve">מיון </t>
  </si>
  <si>
    <t>סעיף</t>
  </si>
  <si>
    <t>תקציב 2015</t>
  </si>
  <si>
    <t xml:space="preserve">עצמיות </t>
  </si>
  <si>
    <t>ממשלתיות</t>
  </si>
  <si>
    <t>תקציב 2016</t>
  </si>
  <si>
    <t>שכר</t>
  </si>
  <si>
    <t>פעולות</t>
  </si>
  <si>
    <t>השתתפות בתברים 111</t>
  </si>
  <si>
    <t>השתתפות בתברים 110</t>
  </si>
  <si>
    <t xml:space="preserve">השתתפות בתב"ר 102 כיכר מערבי </t>
  </si>
  <si>
    <t>השתתפות בתב"ר 90 בניית ב"ס אלמותנבי</t>
  </si>
  <si>
    <t>השתתפות בתבר 71 -שיפוץ בניין מועצה</t>
  </si>
  <si>
    <t>השתתפות בתב"ר 99-סלילת כבישים</t>
  </si>
  <si>
    <t>ציוד משרדי -רישוי עסקים</t>
  </si>
  <si>
    <t>הוצאות שונות -רישוי עסקים</t>
  </si>
  <si>
    <t>סייעת 2 והעשרה -רשמי</t>
  </si>
  <si>
    <t>מענק יובל על יסודי -לא תוקצב מענק הישגים</t>
  </si>
  <si>
    <t>העשרה חנ"מ-גנ"י - ערבי</t>
  </si>
  <si>
    <t>נושמים לרווחה - כ"א</t>
  </si>
  <si>
    <t>ת. לאומית פרט ומשפחה</t>
  </si>
  <si>
    <t>תוכנית לאומית ילד ונוער</t>
  </si>
  <si>
    <t>שכונות תומכות</t>
  </si>
  <si>
    <t>טיפול בהורים ובילדיה</t>
  </si>
  <si>
    <t>מועדון לילדים ובוגרים</t>
  </si>
  <si>
    <t>נופשונים וקייטנות</t>
  </si>
  <si>
    <t>תעסוקה נתמכת לנכים</t>
  </si>
  <si>
    <t>הסעות נכים לתעסוקה</t>
  </si>
  <si>
    <t>טיפול בנוער ובצעיר</t>
  </si>
  <si>
    <t>נושמים לרווחה -כ"א</t>
  </si>
  <si>
    <t>סיוע למשפחה ע ילדי</t>
  </si>
  <si>
    <t>ת.לאומית פרט ומשפחה</t>
  </si>
  <si>
    <t xml:space="preserve">שכונות תומכות </t>
  </si>
  <si>
    <t>מועדון לילדים ובוגר</t>
  </si>
  <si>
    <t xml:space="preserve">נופשונים וקייטנות </t>
  </si>
  <si>
    <t xml:space="preserve">הסעות נכים לתעסוקה </t>
  </si>
  <si>
    <t>הסעות למעון י.שיקומי</t>
  </si>
  <si>
    <t>ליווי למעון יום שיקומי לנכים</t>
  </si>
  <si>
    <t>טיפול בנוער במצוקה</t>
  </si>
  <si>
    <t xml:space="preserve">משרות </t>
  </si>
  <si>
    <t>דוח עלות ברמת זהות</t>
  </si>
  <si>
    <t>משרד</t>
  </si>
  <si>
    <t>אגף</t>
  </si>
  <si>
    <t>יחידה</t>
  </si>
  <si>
    <t>שם יחידה</t>
  </si>
  <si>
    <t>מספר עובד</t>
  </si>
  <si>
    <t>שם עובד</t>
  </si>
  <si>
    <t>חלקיות</t>
  </si>
  <si>
    <t>משולב + תוספות</t>
  </si>
  <si>
    <t>עבודה נוספת</t>
  </si>
  <si>
    <t>שעות, טלפון</t>
  </si>
  <si>
    <t>רכב + ביטוחים</t>
  </si>
  <si>
    <t>פנסיה</t>
  </si>
  <si>
    <t>תשלומים שנתיים</t>
  </si>
  <si>
    <t>שונות</t>
  </si>
  <si>
    <t>ברוטו</t>
  </si>
  <si>
    <t>ביטוח לאומי</t>
  </si>
  <si>
    <t>מס שכר</t>
  </si>
  <si>
    <t>מס מעסיקים</t>
  </si>
  <si>
    <t>הפרשה לקופות</t>
  </si>
  <si>
    <t xml:space="preserve">עלות שנתית </t>
  </si>
  <si>
    <t xml:space="preserve">הבראה </t>
  </si>
  <si>
    <t>בגוד</t>
  </si>
  <si>
    <t xml:space="preserve">יובל </t>
  </si>
  <si>
    <t xml:space="preserve">קידום </t>
  </si>
  <si>
    <t xml:space="preserve">סה"כ  כללי </t>
  </si>
  <si>
    <t>לשכת ראש הרשות</t>
  </si>
  <si>
    <t>סליבי סלים</t>
  </si>
  <si>
    <t>חלאילה סבאח</t>
  </si>
  <si>
    <t>מבקר הרשות</t>
  </si>
  <si>
    <t>בדראן רשיד</t>
  </si>
  <si>
    <t>מזכירות</t>
  </si>
  <si>
    <t>מנאע רבאח</t>
  </si>
  <si>
    <t>אסמאעיל סמי</t>
  </si>
  <si>
    <t>הנהלת גזברות</t>
  </si>
  <si>
    <t>גאליה מנסור</t>
  </si>
  <si>
    <t>רכש ונכסים</t>
  </si>
  <si>
    <t>פרחאת גסאן</t>
  </si>
  <si>
    <t>הנח"ש</t>
  </si>
  <si>
    <t>חטיב חאתם</t>
  </si>
  <si>
    <t>מינהל שכר</t>
  </si>
  <si>
    <t>חוסיין אחסאן</t>
  </si>
  <si>
    <t>גבייה</t>
  </si>
  <si>
    <t>קדאח מוחמד</t>
  </si>
  <si>
    <t>מנאע סלים</t>
  </si>
  <si>
    <t>מחלקת תברואה</t>
  </si>
  <si>
    <t>זרקאוי יעקוב</t>
  </si>
  <si>
    <t>שחאדה סלים</t>
  </si>
  <si>
    <t>חלאילה מאמון</t>
  </si>
  <si>
    <t>נקיון רחובות</t>
  </si>
  <si>
    <t>סלאמה בלאל</t>
  </si>
  <si>
    <t>כריים חסן</t>
  </si>
  <si>
    <t>הנדסה</t>
  </si>
  <si>
    <t>סלאמה יוסרא</t>
  </si>
  <si>
    <t>סרחאן אריג</t>
  </si>
  <si>
    <t>אחזקה כללית</t>
  </si>
  <si>
    <t>חריכי עלי</t>
  </si>
  <si>
    <t>דיב תייסיר</t>
  </si>
  <si>
    <t>אסמאעיל עאטף</t>
  </si>
  <si>
    <t>מינהל חינוך</t>
  </si>
  <si>
    <t>חלאילה רושדי</t>
  </si>
  <si>
    <t>עוזרות לגננות</t>
  </si>
  <si>
    <t>מנסור שירין</t>
  </si>
  <si>
    <t>סבע סמיחה</t>
  </si>
  <si>
    <t>סרחאן מיסון</t>
  </si>
  <si>
    <t>שחאדה מרים</t>
  </si>
  <si>
    <t>כריים חולוד</t>
  </si>
  <si>
    <t>עלואן חניפה</t>
  </si>
  <si>
    <t>אלטאהר רוידה</t>
  </si>
  <si>
    <t>דיאב נירוז</t>
  </si>
  <si>
    <t>סלים חכמאת</t>
  </si>
  <si>
    <t>כיואן דיליא</t>
  </si>
  <si>
    <t>זרקאוי אמאל</t>
  </si>
  <si>
    <t>רפאעי גמילה</t>
  </si>
  <si>
    <t>חידר נזמיה</t>
  </si>
  <si>
    <t>גני טרום חובה</t>
  </si>
  <si>
    <t>חלאילה ופאא</t>
  </si>
  <si>
    <t>עלואן סובחיה</t>
  </si>
  <si>
    <t>כיואן עאישה</t>
  </si>
  <si>
    <t>דנדן פדייה</t>
  </si>
  <si>
    <t>כריים חדיגה</t>
  </si>
  <si>
    <t>מנאע פאטמה</t>
  </si>
  <si>
    <t>קדאח חזנה</t>
  </si>
  <si>
    <t>כנעאן ריא</t>
  </si>
  <si>
    <t>אסמאעיל חניפה</t>
  </si>
  <si>
    <t>סרחאן חתאם</t>
  </si>
  <si>
    <t>סרחאן פדא</t>
  </si>
  <si>
    <t>חמוד שאדיה</t>
  </si>
  <si>
    <t>בשותי ראנה</t>
  </si>
  <si>
    <t>דיאב שאדיה</t>
  </si>
  <si>
    <t>מנאע הנאא</t>
  </si>
  <si>
    <t>דיאב סרוות</t>
  </si>
  <si>
    <t>קדאח פאטמה</t>
  </si>
  <si>
    <t>חטיב סועאד</t>
  </si>
  <si>
    <t>חסיאן סוהילה</t>
  </si>
  <si>
    <t>דיאב גיהאן</t>
  </si>
  <si>
    <t>איוב מרים</t>
  </si>
  <si>
    <t>נסראוי סמר</t>
  </si>
  <si>
    <t>קדאח סהרה</t>
  </si>
  <si>
    <t>עדנאן מנאל</t>
  </si>
  <si>
    <t>קדאח שאדיה</t>
  </si>
  <si>
    <t>כבת מנאל</t>
  </si>
  <si>
    <t>חמוד עמאל</t>
  </si>
  <si>
    <t>דיב שירין</t>
  </si>
  <si>
    <t>סבע פדא</t>
  </si>
  <si>
    <t>זרקאוי ופאא</t>
  </si>
  <si>
    <t>חמוד סלמה</t>
  </si>
  <si>
    <t>סליבי אבתסאם</t>
  </si>
  <si>
    <t>פרחאת ענוד</t>
  </si>
  <si>
    <t>איוב נגוה</t>
  </si>
  <si>
    <t>שרתים יסודי</t>
  </si>
  <si>
    <t>סרחאן אוסמה</t>
  </si>
  <si>
    <t>כיואן מוחמד</t>
  </si>
  <si>
    <t>חמדאן עבד אלכרים</t>
  </si>
  <si>
    <t>נקיון יסודי</t>
  </si>
  <si>
    <t>אבו סמרה אסראא</t>
  </si>
  <si>
    <t>קדאח סחר</t>
  </si>
  <si>
    <t>מנסור סאהדה</t>
  </si>
  <si>
    <t>חלאילה פאטמה</t>
  </si>
  <si>
    <t>דאוד אמאל</t>
  </si>
  <si>
    <t>סרחאן סמאדר</t>
  </si>
  <si>
    <t>דיב תמר</t>
  </si>
  <si>
    <t>דיאב סמאהר</t>
  </si>
  <si>
    <t>חלאילה נהאאי</t>
  </si>
  <si>
    <t>אבאדה גאדה</t>
  </si>
  <si>
    <t>חמוד הלן</t>
  </si>
  <si>
    <t>שעבאן סמיחה</t>
  </si>
  <si>
    <t>קדאח קאסם</t>
  </si>
  <si>
    <t>נאסר עאידה</t>
  </si>
  <si>
    <t>אסמאעיל סוהילה</t>
  </si>
  <si>
    <t>מנאע אמאל</t>
  </si>
  <si>
    <t>בשר אנתסאר</t>
  </si>
  <si>
    <t>מנאע נבאל</t>
  </si>
  <si>
    <t>סרחאן תגריד</t>
  </si>
  <si>
    <t>מזכירים יסודי</t>
  </si>
  <si>
    <t>הדבאוי חסנאא</t>
  </si>
  <si>
    <t>דיאב הודא</t>
  </si>
  <si>
    <t>גנאיים מרוות</t>
  </si>
  <si>
    <t>אדריס גאדה</t>
  </si>
  <si>
    <t>פרחאת עסאם</t>
  </si>
  <si>
    <t>פרח</t>
  </si>
  <si>
    <t>זהראוי אברהים</t>
  </si>
  <si>
    <t>קדאח חליל</t>
  </si>
  <si>
    <t>סייעות כיתות</t>
  </si>
  <si>
    <t>סבע שירין</t>
  </si>
  <si>
    <t>שעבאן סלוה</t>
  </si>
  <si>
    <t>דיב הדיה</t>
  </si>
  <si>
    <t>סרחאן אמאל</t>
  </si>
  <si>
    <t>ליווי הסעות</t>
  </si>
  <si>
    <t>פרחאת נגלא</t>
  </si>
  <si>
    <t>סלאמה אחלאס</t>
  </si>
  <si>
    <t>חמוד אבתסאם</t>
  </si>
  <si>
    <t>כריים אמנה</t>
  </si>
  <si>
    <t>סעד רואן</t>
  </si>
  <si>
    <t>חמוד שירין</t>
  </si>
  <si>
    <t>פרחאת רים</t>
  </si>
  <si>
    <t>כריים נגאח</t>
  </si>
  <si>
    <t>חוסיין אסמאא</t>
  </si>
  <si>
    <t>חמוד סוגוד</t>
  </si>
  <si>
    <t>אסמאעיל מונה</t>
  </si>
  <si>
    <t>עיסא ריא</t>
  </si>
  <si>
    <t>מנאע מגדולין</t>
  </si>
  <si>
    <t>סרחאן אימאן</t>
  </si>
  <si>
    <t>סגייר מרים</t>
  </si>
  <si>
    <t>חוסיין אמאני</t>
  </si>
  <si>
    <t>פרחאת אמינה</t>
  </si>
  <si>
    <t>קדאח נסרין</t>
  </si>
  <si>
    <t>דיב סמאהר</t>
  </si>
  <si>
    <t>מנאע פאתנה</t>
  </si>
  <si>
    <t>אסמאעיל מאיס</t>
  </si>
  <si>
    <t>אבו דאוד שירהאן</t>
  </si>
  <si>
    <t>חמוד חלה</t>
  </si>
  <si>
    <t>שרתים חט"ב</t>
  </si>
  <si>
    <t>אסמאעיל סאלח</t>
  </si>
  <si>
    <t>נקיון חט"ב</t>
  </si>
  <si>
    <t>חמדאן רפיקה</t>
  </si>
  <si>
    <t>נסראוי אלהאם</t>
  </si>
  <si>
    <t>מזכירים חט"ב</t>
  </si>
  <si>
    <t>כריים מהא</t>
  </si>
  <si>
    <t>דיב סבאח</t>
  </si>
  <si>
    <t>לבורנט מעבדות</t>
  </si>
  <si>
    <t>זבידאת סאלח</t>
  </si>
  <si>
    <t>לבורנט מחשבים</t>
  </si>
  <si>
    <t>בדראן חיר</t>
  </si>
  <si>
    <t>ספרן חט"ב</t>
  </si>
  <si>
    <t>סריס שפיקה</t>
  </si>
  <si>
    <t>ב"ס על יסודי</t>
  </si>
  <si>
    <t>קסיס כמאל</t>
  </si>
  <si>
    <t>סבע יסמין</t>
  </si>
  <si>
    <t>שלאעטה עזיז</t>
  </si>
  <si>
    <t>חלאילה סהאם</t>
  </si>
  <si>
    <t>אגא אעתדאל</t>
  </si>
  <si>
    <t>סלאמה עיסא</t>
  </si>
  <si>
    <t>שעבאן נזיה</t>
  </si>
  <si>
    <t>כיואן נארימאן</t>
  </si>
  <si>
    <t>יעקוב יומנה</t>
  </si>
  <si>
    <t>מנאע מוחמד</t>
  </si>
  <si>
    <t>נאסר פואד</t>
  </si>
  <si>
    <t>רפאעי רים</t>
  </si>
  <si>
    <t>כיואן ויסאם</t>
  </si>
  <si>
    <t>פרחאת סוהא</t>
  </si>
  <si>
    <t>חידר דועאא</t>
  </si>
  <si>
    <t>דבאח אסמאא</t>
  </si>
  <si>
    <t>חטיב סאמיה</t>
  </si>
  <si>
    <t>חמוד נסרין</t>
  </si>
  <si>
    <t>מנאע האני</t>
  </si>
  <si>
    <t>אסמאעיל רנדה</t>
  </si>
  <si>
    <t>חידר אימאן</t>
  </si>
  <si>
    <t>חלאילה חולוד</t>
  </si>
  <si>
    <t>חמוד ראוף</t>
  </si>
  <si>
    <t>סלאמה איאת</t>
  </si>
  <si>
    <t>סבע נרמין</t>
  </si>
  <si>
    <t>עומרי סאידה</t>
  </si>
  <si>
    <t>חגוג קאסם</t>
  </si>
  <si>
    <t>מנסור זאכי</t>
  </si>
  <si>
    <t>מוסא חסן</t>
  </si>
  <si>
    <t>חלאילה מחמוד</t>
  </si>
  <si>
    <t>מיעארי עלי</t>
  </si>
  <si>
    <t>מנאע כמאל</t>
  </si>
  <si>
    <t>חמוד אחמד</t>
  </si>
  <si>
    <t>עבדאללה ראיף</t>
  </si>
  <si>
    <t>אבו דאוד שלאש</t>
  </si>
  <si>
    <t>קראקרה סאלח</t>
  </si>
  <si>
    <t>בדארנה חאמד</t>
  </si>
  <si>
    <t>עואד נביה</t>
  </si>
  <si>
    <t>בדראן חאלד</t>
  </si>
  <si>
    <t>דלה כוכב</t>
  </si>
  <si>
    <t>פרחאת נאיף</t>
  </si>
  <si>
    <t>בכרי סמיחה</t>
  </si>
  <si>
    <t>שעבאן פאטמה</t>
  </si>
  <si>
    <t>סלאמה תיסייר</t>
  </si>
  <si>
    <t>סייד אחמד מושירה</t>
  </si>
  <si>
    <t>מחול אימאן</t>
  </si>
  <si>
    <t>שחאדה מוחמד</t>
  </si>
  <si>
    <t>כיואן ח'טאב</t>
  </si>
  <si>
    <t>סרחאן רשיד</t>
  </si>
  <si>
    <t>חלאילה אימן</t>
  </si>
  <si>
    <t>כריים מוחמד</t>
  </si>
  <si>
    <t>חלאילה מסרי פאדיה</t>
  </si>
  <si>
    <t>אסדי רולא</t>
  </si>
  <si>
    <t>אדריס עבדאללה</t>
  </si>
  <si>
    <t>קדאח ריהאם</t>
  </si>
  <si>
    <t>סבע בלאל</t>
  </si>
  <si>
    <t>חלאילה אסראא</t>
  </si>
  <si>
    <t>מזכירים על יסודי</t>
  </si>
  <si>
    <t>סגייר מוחמד</t>
  </si>
  <si>
    <t>חידר שיחה</t>
  </si>
  <si>
    <t>שרתים על יסודי</t>
  </si>
  <si>
    <t>סריס פואד</t>
  </si>
  <si>
    <t>ע.ניקיון על יסודי</t>
  </si>
  <si>
    <t>עבד אלרחמאן מונירה</t>
  </si>
  <si>
    <t>סגייר אדיב</t>
  </si>
  <si>
    <t>סגייר זינאת</t>
  </si>
  <si>
    <t>לבורנט מעבדה על יסודי</t>
  </si>
  <si>
    <t>בשר שוקי</t>
  </si>
  <si>
    <t>מנסור מונתסר</t>
  </si>
  <si>
    <t>סריס מופיד</t>
  </si>
  <si>
    <t>יעקוב אסראא</t>
  </si>
  <si>
    <t>אחיות על יסודי</t>
  </si>
  <si>
    <t>קדאח סוהא</t>
  </si>
  <si>
    <t>מרכז פדגוגי</t>
  </si>
  <si>
    <t>שעבי סנאא</t>
  </si>
  <si>
    <t>פסיכולוגים</t>
  </si>
  <si>
    <t>נעאמנה מונה</t>
  </si>
  <si>
    <t>אבאדה עבד אלסלאם</t>
  </si>
  <si>
    <t>אבו סאלח אמל</t>
  </si>
  <si>
    <t>סלאמה אמיר</t>
  </si>
  <si>
    <t>עאסלה בשאר</t>
  </si>
  <si>
    <t xml:space="preserve"> חגאב מריאן</t>
  </si>
  <si>
    <t>חוטבא מחמוד</t>
  </si>
  <si>
    <t>מועדניות אם בית</t>
  </si>
  <si>
    <t>סרחאן ופיקה</t>
  </si>
  <si>
    <t>מועדניות מדריך</t>
  </si>
  <si>
    <t>מנסור האנייה</t>
  </si>
  <si>
    <t>מדריכים רווחה חינוכית</t>
  </si>
  <si>
    <t>מדרכים תוכנית שמיד</t>
  </si>
  <si>
    <t>קדאח סאמר</t>
  </si>
  <si>
    <t>חטיב אוהילה</t>
  </si>
  <si>
    <t>מוחסן ראסם</t>
  </si>
  <si>
    <t>זהראוי ריהאם</t>
  </si>
  <si>
    <t>שיח אחמד רימאן</t>
  </si>
  <si>
    <t>חוסין חנאן</t>
  </si>
  <si>
    <t>קב"ס</t>
  </si>
  <si>
    <t>חטיב פדוא</t>
  </si>
  <si>
    <t>ספרייה ציבורית</t>
  </si>
  <si>
    <t>מנאע עלי</t>
  </si>
  <si>
    <t>כיואן פאטמה</t>
  </si>
  <si>
    <t>סג'יר מוחמד</t>
  </si>
  <si>
    <t>אחזקת אולם ספורט</t>
  </si>
  <si>
    <t>תחנת אם וילד</t>
  </si>
  <si>
    <t>חמוד בדריה</t>
  </si>
  <si>
    <t>מסרי אמנה</t>
  </si>
  <si>
    <t>מינהל רווחה</t>
  </si>
  <si>
    <t>קבלאוי סוהאד</t>
  </si>
  <si>
    <t>בדראן וסאל</t>
  </si>
  <si>
    <t>חלאילה סונדוס</t>
  </si>
  <si>
    <t>פרחאת פאטמה</t>
  </si>
  <si>
    <t>חלאילה עולייה</t>
  </si>
  <si>
    <t>קדאח בלאל</t>
  </si>
  <si>
    <t>חליל ( מסארוה) פאתן</t>
  </si>
  <si>
    <t>אבו רוסתם מוחמד</t>
  </si>
  <si>
    <t>סעיד סברין</t>
  </si>
  <si>
    <t>בדארנה מנאל</t>
  </si>
  <si>
    <t>חלאילה מרעי</t>
  </si>
  <si>
    <t>דיאב וגיה</t>
  </si>
  <si>
    <t>חלאילה אחמד</t>
  </si>
  <si>
    <t>כבת ניירוז</t>
  </si>
  <si>
    <t>שמיד רווחה</t>
  </si>
  <si>
    <t>שעבאן אינאס</t>
  </si>
  <si>
    <t>יזבקי אנסאף</t>
  </si>
  <si>
    <t>אדריס נותליה</t>
  </si>
  <si>
    <t>אבאדה רנא</t>
  </si>
  <si>
    <t>גנאיים רואיה</t>
  </si>
  <si>
    <t>סרחאן אעתמאד</t>
  </si>
  <si>
    <t>דיב פאתן</t>
  </si>
  <si>
    <t>חמזה ולאא</t>
  </si>
  <si>
    <t>מנסור חנאן</t>
  </si>
  <si>
    <t>חמדאן זינב</t>
  </si>
  <si>
    <t>כיואן מנארה</t>
  </si>
  <si>
    <t>כיואן אנואר</t>
  </si>
  <si>
    <t>בית הקשיש</t>
  </si>
  <si>
    <t>סרחאן נסים</t>
  </si>
  <si>
    <t>מתאם סמים</t>
  </si>
  <si>
    <t>עובדי מים</t>
  </si>
  <si>
    <t>מנסור עוני</t>
  </si>
  <si>
    <t>פנסיונרים</t>
  </si>
  <si>
    <t>עוסמאן נגיה</t>
  </si>
  <si>
    <t>חמוד עסאם</t>
  </si>
  <si>
    <t>חריכי חסן</t>
  </si>
  <si>
    <t>חלאילה עלי</t>
  </si>
  <si>
    <t>עבד אלרחמאן שחאדה</t>
  </si>
  <si>
    <t>סלאמה אכרם</t>
  </si>
  <si>
    <t>שחאדה עאדל</t>
  </si>
  <si>
    <t>נאסר חוסיין</t>
  </si>
  <si>
    <t>כיואן אבראהים</t>
  </si>
  <si>
    <t>סגייר חוסיין</t>
  </si>
  <si>
    <t>סגייר אסעד</t>
  </si>
  <si>
    <t>מנסור עאטף</t>
  </si>
  <si>
    <t>קדאח סובחיה</t>
  </si>
  <si>
    <t>אבו סמרה חאלד</t>
  </si>
  <si>
    <t>סרחאן חסן</t>
  </si>
  <si>
    <t>מנאע אמנה</t>
  </si>
  <si>
    <t>מנאע רפיק</t>
  </si>
  <si>
    <t>שעבאן חליל</t>
  </si>
  <si>
    <t>קדאח ריא</t>
  </si>
  <si>
    <t>סלאמה סמיר</t>
  </si>
  <si>
    <t>חמדאן מוחמד</t>
  </si>
  <si>
    <t>חלאילה עלי חסן</t>
  </si>
  <si>
    <t>חשאן עטאללה</t>
  </si>
  <si>
    <t>חמוד עותמאן</t>
  </si>
  <si>
    <t>סגייר אמינה</t>
  </si>
  <si>
    <t>מנאע אמינה</t>
  </si>
  <si>
    <t>עבד אלעזיז מרים</t>
  </si>
  <si>
    <t>כנעאן מוחמד</t>
  </si>
  <si>
    <t>סרחאן סובחי</t>
  </si>
  <si>
    <t>פרחאת אעתדאל</t>
  </si>
  <si>
    <t>אבאדה חסן</t>
  </si>
  <si>
    <t>סלאמה רזק</t>
  </si>
  <si>
    <t>דאוד זינב</t>
  </si>
  <si>
    <t>חוסיין עזיז</t>
  </si>
  <si>
    <t>חמוד חלוה</t>
  </si>
  <si>
    <t>רפאעי חיריה</t>
  </si>
  <si>
    <t>חמדאן מוניר</t>
  </si>
  <si>
    <t>אסמאעיל סוהיל</t>
  </si>
  <si>
    <t>קדאח סמיחה</t>
  </si>
  <si>
    <t>נאסר יוסרא</t>
  </si>
  <si>
    <t>סבע עזיז</t>
  </si>
  <si>
    <t>מנאע בשיר</t>
  </si>
  <si>
    <t>חמוד קאסם</t>
  </si>
  <si>
    <t>סגייר וליד</t>
  </si>
  <si>
    <t>שעבאן פרג</t>
  </si>
  <si>
    <t>פרחאת מועין</t>
  </si>
  <si>
    <t>חלאילה סיהאם</t>
  </si>
  <si>
    <t>כריים פואד</t>
  </si>
  <si>
    <t>נאסר נאסר</t>
  </si>
  <si>
    <t>מועצה מקומית מג'ד אלכרום</t>
  </si>
  <si>
    <t>(באלפי ש"ח)</t>
  </si>
  <si>
    <t>מס' פירוט</t>
  </si>
  <si>
    <t>מסגרת</t>
  </si>
  <si>
    <t>נספח</t>
  </si>
  <si>
    <t>תקציב</t>
  </si>
  <si>
    <t>מקדמים</t>
  </si>
  <si>
    <t xml:space="preserve">מקודם </t>
  </si>
  <si>
    <t>שינויים</t>
  </si>
  <si>
    <t>לשינויים</t>
  </si>
  <si>
    <t>לשנת</t>
  </si>
  <si>
    <t xml:space="preserve">משוער </t>
  </si>
  <si>
    <t>בשימוש</t>
  </si>
  <si>
    <t>למחירי</t>
  </si>
  <si>
    <t>כולל</t>
  </si>
  <si>
    <t>הסעיף התקציבי</t>
  </si>
  <si>
    <t>הרשות</t>
  </si>
  <si>
    <t>התיעלות</t>
  </si>
  <si>
    <t>הכנסות</t>
  </si>
  <si>
    <t>ארנונה  כללית</t>
  </si>
  <si>
    <t>מפעל המים</t>
  </si>
  <si>
    <t xml:space="preserve"> עצמיות חינוך</t>
  </si>
  <si>
    <t xml:space="preserve"> עצמיות רווחה</t>
  </si>
  <si>
    <t xml:space="preserve"> עצמיות אחר</t>
  </si>
  <si>
    <t>סה"כ הכנסות עצמיות</t>
  </si>
  <si>
    <t>משרד החינוך</t>
  </si>
  <si>
    <t>משרד הרווחה</t>
  </si>
  <si>
    <t>תקבולים ממשלתיים אחרים</t>
  </si>
  <si>
    <t>בפועל</t>
  </si>
  <si>
    <t>מענקים אחרים ממשרד הפנים</t>
  </si>
  <si>
    <t>סה"כ תקבולי ממשלה</t>
  </si>
  <si>
    <t>תקבולים אחרים</t>
  </si>
  <si>
    <t xml:space="preserve">הכנסות ח"פ ובגין שנים קודמות </t>
  </si>
  <si>
    <t>הלוואה לאיזון תקציבי</t>
  </si>
  <si>
    <t>סה"כ הכנסות לפני הנחות</t>
  </si>
  <si>
    <t>בארנונה וכיסוי גרעון נצבר</t>
  </si>
  <si>
    <t>הכנסה  לכיסוי גרעון נצבר</t>
  </si>
  <si>
    <t>סה"כ הכנסות ללא מותנה</t>
  </si>
  <si>
    <t>הכנסה מותנה</t>
  </si>
  <si>
    <t>סה"כ הכנסות כולל מותנה</t>
  </si>
  <si>
    <t>הוצאות</t>
  </si>
  <si>
    <t>הוצאות שכר כללי</t>
  </si>
  <si>
    <t>פעולות כלליות</t>
  </si>
  <si>
    <t>סה"כ הוצאות כלליות</t>
  </si>
  <si>
    <t xml:space="preserve">שכר חינוך </t>
  </si>
  <si>
    <t xml:space="preserve">פעולות חינוך </t>
  </si>
  <si>
    <t>סה"כ חינוך</t>
  </si>
  <si>
    <t>שכר רווחה</t>
  </si>
  <si>
    <t>פעולות רווחה</t>
  </si>
  <si>
    <t>סה"כ רווחה</t>
  </si>
  <si>
    <t>פרעון מילוות ביוב</t>
  </si>
  <si>
    <t>פרעון מילוות אחר</t>
  </si>
  <si>
    <t>סה"כ פרעון מלוות</t>
  </si>
  <si>
    <t>הוצאות מימון</t>
  </si>
  <si>
    <t>הוצאה ח"פ ובגין שנים קודמות</t>
  </si>
  <si>
    <t>סה"כ הוצאות לפני הנחות</t>
  </si>
  <si>
    <t>הוצאה לכיסוי גרעון נצבר</t>
  </si>
  <si>
    <t>סה"כ הוצאות ללא מותנה</t>
  </si>
  <si>
    <t>הוצאה מותנה</t>
  </si>
  <si>
    <t>סה"כ הוצאות כולל מותנה</t>
  </si>
  <si>
    <t>עודף (גרעון)</t>
  </si>
  <si>
    <t>שיעור השכר ללא הנחות</t>
  </si>
  <si>
    <t>פרעון מלוות</t>
  </si>
  <si>
    <t>טבלה 1 : הצעת התקציב הרגיל לשנת -2016</t>
  </si>
  <si>
    <t xml:space="preserve">אחזקת רכב </t>
  </si>
  <si>
    <t>השתתפות ראמה בפנסיה חסן</t>
  </si>
  <si>
    <t xml:space="preserve">חצי משרה </t>
  </si>
  <si>
    <t>הסעות גני חובה</t>
  </si>
  <si>
    <t>הוצאות אחרות-ניקי ניקוזים</t>
  </si>
  <si>
    <t xml:space="preserve">הוצאות אחרות -בדיקת בטיחות  </t>
  </si>
  <si>
    <t xml:space="preserve">סה"כ כללי </t>
  </si>
  <si>
    <t>השתת' מתנ"ס פסטיבל</t>
  </si>
  <si>
    <t>פנסיוניר ב 2016</t>
  </si>
  <si>
    <t>7 סייעות (סייעת שנייה)</t>
  </si>
  <si>
    <t xml:space="preserve">שמיד </t>
  </si>
  <si>
    <t xml:space="preserve">פירוט </t>
  </si>
  <si>
    <t xml:space="preserve">משרד הבריאות - שמיד </t>
  </si>
  <si>
    <t>שמיד</t>
  </si>
  <si>
    <t xml:space="preserve">תוכנית לאומית התנדבות - שמיד </t>
  </si>
  <si>
    <t>פעילות נוער בטחון פנים  -  שמיד</t>
  </si>
  <si>
    <t>פעולות לילדים בסיכון- שמיד</t>
  </si>
  <si>
    <t>מינהל רווחה 30% מזכירה +  0.5 משרה * 3</t>
  </si>
  <si>
    <t xml:space="preserve">מינהל רווחה 30% מזכירה </t>
  </si>
  <si>
    <t>השתתפות בתב"</t>
  </si>
  <si>
    <t>תוכנית לאומית התנדבותית- שמיד</t>
  </si>
  <si>
    <t xml:space="preserve">קב"ט </t>
  </si>
  <si>
    <t xml:space="preserve">מלחמה בסמים </t>
  </si>
  <si>
    <t>חדש</t>
  </si>
  <si>
    <t>11 סה"כ</t>
  </si>
  <si>
    <t>12 סה"כ</t>
  </si>
  <si>
    <t>13 סה"כ</t>
  </si>
  <si>
    <t>15 סה"כ</t>
  </si>
  <si>
    <t>16 סה"כ</t>
  </si>
  <si>
    <t>17 סה"כ</t>
  </si>
  <si>
    <t>18 סה"כ</t>
  </si>
  <si>
    <t>19 סה"כ</t>
  </si>
  <si>
    <t>20 סה"כ</t>
  </si>
  <si>
    <t>23 סה"כ</t>
  </si>
  <si>
    <t>24 סה"כ</t>
  </si>
  <si>
    <t>25 סה"כ</t>
  </si>
  <si>
    <t>סכום כולל</t>
  </si>
  <si>
    <t xml:space="preserve">תקציב הכנסות 2016 </t>
  </si>
  <si>
    <t>61 סה"כ</t>
  </si>
  <si>
    <t>62 סה"כ</t>
  </si>
  <si>
    <t>64 סה"כ</t>
  </si>
  <si>
    <t>65 סה"כ</t>
  </si>
  <si>
    <t>66 סה"כ</t>
  </si>
  <si>
    <t>67 סה"כ</t>
  </si>
  <si>
    <t>69 סה"כ</t>
  </si>
  <si>
    <t>70 סה"כ</t>
  </si>
  <si>
    <t>71 סה"כ</t>
  </si>
  <si>
    <t>72 סה"כ</t>
  </si>
  <si>
    <t>74 סה"כ</t>
  </si>
  <si>
    <t>תקציב הוצאות 2016</t>
  </si>
  <si>
    <t>הכנסות כללי</t>
  </si>
  <si>
    <t>סה"כ תשלומים שנתיים</t>
  </si>
  <si>
    <t>סה"כ עלות חודשית</t>
  </si>
  <si>
    <t>דוח שכר תקציב 2016</t>
  </si>
  <si>
    <t xml:space="preserve">שינוי </t>
  </si>
  <si>
    <t>1110 סה"כ</t>
  </si>
  <si>
    <t>1120 סה"כ</t>
  </si>
  <si>
    <t>2000 סה"כ</t>
  </si>
  <si>
    <t>3000 סה"כ</t>
  </si>
  <si>
    <t>5000 סה"כ</t>
  </si>
  <si>
    <t>1000 סה"כ</t>
  </si>
  <si>
    <t>1100 סה"כ</t>
  </si>
  <si>
    <t>1300 סה"כ</t>
  </si>
  <si>
    <t>1500 סה"כ</t>
  </si>
  <si>
    <t>2200 סה"כ</t>
  </si>
  <si>
    <t>2100 סה"כ</t>
  </si>
  <si>
    <t>2300 סה"כ</t>
  </si>
  <si>
    <t>3200 סה"כ</t>
  </si>
  <si>
    <t>3210 סה"כ</t>
  </si>
  <si>
    <t>3220 סה"כ</t>
  </si>
  <si>
    <t>3221 סה"כ</t>
  </si>
  <si>
    <t>3310 סה"כ</t>
  </si>
  <si>
    <t>3311 סה"כ</t>
  </si>
  <si>
    <t>3312 סה"כ</t>
  </si>
  <si>
    <t>4000 סה"כ</t>
  </si>
  <si>
    <t>4100 סה"כ</t>
  </si>
  <si>
    <t>4200 סה"כ</t>
  </si>
  <si>
    <t>4300 סה"כ</t>
  </si>
  <si>
    <t>4400 סה"כ</t>
  </si>
  <si>
    <t>4500 סה"כ</t>
  </si>
  <si>
    <t>5200 סה"כ</t>
  </si>
  <si>
    <t>5210 סה"כ</t>
  </si>
  <si>
    <t>5220 סה"כ</t>
  </si>
  <si>
    <t>5230 סה"כ</t>
  </si>
  <si>
    <t>5240 סה"כ</t>
  </si>
  <si>
    <t>5270 סה"כ</t>
  </si>
  <si>
    <t>7200 סה"כ</t>
  </si>
  <si>
    <t>7300 סה"כ</t>
  </si>
  <si>
    <t>7600 סה"כ</t>
  </si>
  <si>
    <t>7610 סה"כ</t>
  </si>
  <si>
    <t>7620 סה"כ</t>
  </si>
  <si>
    <t>7650 סה"כ</t>
  </si>
  <si>
    <t>7700 סה"כ</t>
  </si>
  <si>
    <t>8000 סה"כ</t>
  </si>
  <si>
    <t>9000 סה"כ</t>
  </si>
  <si>
    <t>2400 סה"כ</t>
  </si>
  <si>
    <t>3500 סה"כ</t>
  </si>
  <si>
    <t>0 סה"כ</t>
  </si>
  <si>
    <t>משכורת מנגנון ומשאבי אנוש</t>
  </si>
  <si>
    <t>.</t>
  </si>
  <si>
    <t xml:space="preserve">כנפיים של קרמבו </t>
  </si>
  <si>
    <t>רכז כנפיים של קרמבו</t>
  </si>
  <si>
    <t>שינוי</t>
  </si>
  <si>
    <t xml:space="preserve">אתגרים </t>
  </si>
  <si>
    <t>מאבק בסמים ובאלכוהול 2016</t>
  </si>
  <si>
    <t xml:space="preserve">מאבק בסמים-הרשות הלאומית </t>
  </si>
  <si>
    <t xml:space="preserve">מענק חד פעמי </t>
  </si>
  <si>
    <t>משאבי אנוש</t>
  </si>
  <si>
    <t>1130 סה"כ</t>
  </si>
  <si>
    <t>כנפיים של קרמפו</t>
  </si>
  <si>
    <t xml:space="preserve">הוצאות  אחרות -מפעם </t>
  </si>
  <si>
    <t>פרוייקט צילה</t>
  </si>
  <si>
    <t xml:space="preserve">פרוייקט צילה </t>
  </si>
  <si>
    <t>פרוייקט ביטוח לאומי</t>
  </si>
  <si>
    <t xml:space="preserve">פרוייקט ביטוח לאומי </t>
  </si>
  <si>
    <t xml:space="preserve">צוערים </t>
  </si>
  <si>
    <t>משכורת מזכירים רבאח וסבאר וצוערים</t>
  </si>
  <si>
    <t xml:space="preserve">מסגרת </t>
  </si>
  <si>
    <t>קודמת 2016</t>
  </si>
  <si>
    <t xml:space="preserve">תוספת </t>
  </si>
  <si>
    <t>הוצאות שונות ניקוי ניקוזים</t>
  </si>
  <si>
    <t>מנה חמה לגן CP</t>
  </si>
  <si>
    <t>השתתפות בתברים 106</t>
  </si>
  <si>
    <t xml:space="preserve">תקציב קודם </t>
  </si>
  <si>
    <t xml:space="preserve">הפרש </t>
  </si>
  <si>
    <t xml:space="preserve">מויין מחדש 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</si>
</sst>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\-* #,##0.00_-;_-* &quot;-&quot;??_-;_-@_-"/>
    <numFmt numFmtId="166" formatCode="[Blue]&quot;[4]&quot;* #,##0_ ;[Red]&quot;[4]&quot;* _ \(#,##0\);\ \ \ \ &quot;-     [4]&quot;"/>
    <numFmt numFmtId="167" formatCode="d\-m/yyyy"/>
    <numFmt numFmtId="168" formatCode="_-* #,##0_-;\-* #,##0_-;_-* &quot;-&quot;??_-;_-@_-"/>
    <numFmt numFmtId="169" formatCode="_(* #,##0_);_(* \(#,##0\);_(* &quot;-&quot;_);_(@_)"/>
    <numFmt numFmtId="170" formatCode="#,##0;\(#,##0\)"/>
    <numFmt numFmtId="171" formatCode="#,##0_);\(#,##0\);_ * &quot;-&quot;??_ "/>
    <numFmt numFmtId="172" formatCode="[Blue]&quot;*&quot;* #,##0_ ;[Red]&quot;*&quot;* _ \(#,##0\);\ \ \ \ &quot;-&quot;"/>
    <numFmt numFmtId="173" formatCode="[Blue]&quot;**&quot;* #,##0_ ;[Red]&quot;**&quot;* _ \(#,##0\);\ \ \ \ &quot;-     **&quot;"/>
    <numFmt numFmtId="174" formatCode="[Blue]&quot;[1]&quot;* #,##0_ ;[Red]&quot;[1]&quot;* _ \(#,##0\);\ \ \ \ &quot;-     [1]&quot;"/>
    <numFmt numFmtId="175" formatCode="[Blue]&quot;[2]&quot;* #,##0_ ;[Red]&quot;[2]&quot;* _ \(#,##0\);\ \ \ \ &quot;-     [2]&quot;"/>
    <numFmt numFmtId="176" formatCode="[Blue]&quot;[3]&quot;* #,##0_ ;[Red]&quot;[3]&quot;* _ \(#,##0\);\ \ \ \ &quot;-     [3]&quot;"/>
    <numFmt numFmtId="177" formatCode="[Blue]&quot;[5]&quot;* #,##0_ ;[Red]&quot;[5]&quot;* _ \(#,##0\);\ \ \ \ &quot;-     [5]&quot;"/>
    <numFmt numFmtId="178" formatCode="#,##0%;\(#,##0\)%"/>
    <numFmt numFmtId="179" formatCode="_(&quot;$&quot;* #,##0_);_(&quot;$&quot;* \(#,##0\);_(&quot;$&quot;* &quot;-&quot;_);_(@_)"/>
    <numFmt numFmtId="180" formatCode="_-&quot;$&quot;* #,##0.000_-;\-&quot;$&quot;* #,##0.000_-;_-&quot;$&quot;* &quot;-&quot;??_-;_-@_-"/>
    <numFmt numFmtId="181" formatCode="#,##0_ ;[Red]\-#,##0\ "/>
  </numFmts>
  <fonts count="8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u val="single"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name val="David"/>
      <family val="2"/>
    </font>
    <font>
      <sz val="12"/>
      <name val="David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8"/>
      <name val="Arial (Hebrew)"/>
      <family val="2"/>
    </font>
    <font>
      <b/>
      <sz val="12"/>
      <name val="Arial (Hebrew)"/>
      <family val="2"/>
    </font>
    <font>
      <b/>
      <sz val="14"/>
      <color indexed="9"/>
      <name val="Arial"/>
      <family val="2"/>
    </font>
    <font>
      <sz val="10"/>
      <color indexed="26"/>
      <name val="Arial"/>
      <family val="2"/>
    </font>
    <font>
      <b/>
      <sz val="18"/>
      <name val="David"/>
      <family val="2"/>
    </font>
    <font>
      <b/>
      <sz val="12"/>
      <name val="David"/>
      <family val="2"/>
    </font>
    <font>
      <b/>
      <sz val="11"/>
      <name val="David Transparent"/>
      <family val="0"/>
    </font>
    <font>
      <b/>
      <u val="single"/>
      <sz val="14"/>
      <name val="David"/>
      <family val="2"/>
    </font>
    <font>
      <b/>
      <u val="single"/>
      <sz val="12"/>
      <name val="David"/>
      <family val="2"/>
    </font>
    <font>
      <b/>
      <u val="single"/>
      <sz val="11"/>
      <color indexed="8"/>
      <name val="David"/>
      <family val="2"/>
    </font>
    <font>
      <sz val="8"/>
      <name val="Arial (Hebrew)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b/>
      <u val="single"/>
      <sz val="1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/>
      <right/>
      <top style="thin">
        <color indexed="9"/>
      </top>
      <bottom/>
    </border>
    <border>
      <left/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/>
      <right style="thin">
        <color indexed="54"/>
      </right>
      <top/>
      <bottom/>
    </border>
    <border>
      <left style="thin">
        <color indexed="54"/>
      </left>
      <right/>
      <top/>
      <bottom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/>
      <right style="thick">
        <color indexed="56"/>
      </right>
      <top/>
      <bottom/>
    </border>
    <border>
      <left/>
      <right/>
      <top style="thin"/>
      <bottom/>
    </border>
    <border>
      <left/>
      <right/>
      <top style="thin"/>
      <bottom style="dotted"/>
    </border>
    <border>
      <left/>
      <right/>
      <top style="thin">
        <color indexed="58"/>
      </top>
      <bottom style="dashed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dashDotDot"/>
    </border>
    <border>
      <left/>
      <right/>
      <top/>
      <bottom style="dashDot"/>
    </border>
    <border>
      <left/>
      <right/>
      <top/>
      <bottom style="double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medium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medium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/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/>
    </border>
    <border>
      <left style="thin">
        <color theme="3" tint="0.39998000860214233"/>
      </left>
      <right/>
      <top style="thin">
        <color theme="3" tint="0.39998000860214233"/>
      </top>
      <bottom style="medium">
        <color theme="3" tint="0.39998000860214233"/>
      </bottom>
    </border>
    <border>
      <left style="thin">
        <color theme="3" tint="0.39998000860214233"/>
      </left>
      <right/>
      <top/>
      <bottom style="medium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/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/>
    </border>
    <border>
      <left/>
      <right style="thin">
        <color theme="3" tint="0.39998000860214233"/>
      </right>
      <top style="thin">
        <color theme="3" tint="0.39998000860214233"/>
      </top>
      <bottom style="medium">
        <color theme="3" tint="0.39998000860214233"/>
      </bottom>
    </border>
    <border>
      <left/>
      <right style="thin">
        <color theme="3" tint="0.39998000860214233"/>
      </right>
      <top/>
      <bottom style="medium">
        <color theme="3" tint="0.39998000860214233"/>
      </bottom>
    </border>
    <border>
      <left style="medium"/>
      <right style="medium"/>
      <top style="medium"/>
      <bottom style="thin">
        <color theme="3" tint="0.39998000860214233"/>
      </bottom>
    </border>
    <border>
      <left style="medium"/>
      <right style="medium"/>
      <top/>
      <bottom style="thin">
        <color theme="3" tint="0.39998000860214233"/>
      </bottom>
    </border>
    <border>
      <left style="medium"/>
      <right style="medium"/>
      <top style="thin">
        <color theme="3" tint="0.39998000860214233"/>
      </top>
      <bottom style="thin">
        <color theme="3" tint="0.39998000860214233"/>
      </bottom>
    </border>
    <border>
      <left style="medium"/>
      <right style="medium"/>
      <top style="thin">
        <color theme="3" tint="0.39998000860214233"/>
      </top>
      <bottom/>
    </border>
    <border>
      <left style="medium"/>
      <right style="medium"/>
      <top style="thin">
        <color theme="3" tint="0.39998000860214233"/>
      </top>
      <bottom style="medium">
        <color theme="3" tint="0.39998000860214233"/>
      </bottom>
    </border>
    <border>
      <left style="medium"/>
      <right style="medium"/>
      <top/>
      <bottom style="medium">
        <color theme="3" tint="0.3999800086021423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ashDotDot"/>
    </border>
    <border>
      <left style="medium"/>
      <right style="medium"/>
      <top/>
      <bottom style="dashDot"/>
    </border>
    <border>
      <left style="medium"/>
      <right style="medium"/>
      <top/>
      <bottom style="double"/>
    </border>
    <border>
      <left/>
      <right/>
      <top/>
      <bottom style="thin">
        <color theme="3" tint="0.39998000860214233"/>
      </bottom>
    </border>
    <border>
      <left/>
      <right/>
      <top/>
      <bottom style="thin">
        <color theme="4" tint="-0.24997000396251678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2" fontId="26" fillId="0" borderId="0">
      <alignment readingOrder="2"/>
      <protection/>
    </xf>
    <xf numFmtId="173" fontId="27" fillId="0" borderId="0">
      <alignment readingOrder="2"/>
      <protection/>
    </xf>
    <xf numFmtId="172" fontId="26" fillId="0" borderId="0">
      <alignment readingOrder="2"/>
      <protection/>
    </xf>
    <xf numFmtId="172" fontId="26" fillId="0" borderId="0">
      <alignment readingOrder="2"/>
      <protection/>
    </xf>
    <xf numFmtId="174" fontId="27" fillId="0" borderId="0">
      <alignment readingOrder="2"/>
      <protection/>
    </xf>
    <xf numFmtId="175" fontId="27" fillId="0" borderId="0">
      <alignment readingOrder="2"/>
      <protection/>
    </xf>
    <xf numFmtId="176" fontId="27" fillId="0" borderId="0">
      <alignment readingOrder="2"/>
      <protection/>
    </xf>
    <xf numFmtId="166" fontId="27" fillId="0" borderId="0">
      <alignment readingOrder="2"/>
      <protection/>
    </xf>
    <xf numFmtId="177" fontId="27" fillId="0" borderId="0">
      <alignment readingOrder="2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0" fontId="18" fillId="20" borderId="1" applyFont="0" applyBorder="0">
      <alignment horizontal="right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18" fillId="20" borderId="2" applyBorder="0" applyAlignment="0">
      <protection/>
    </xf>
    <xf numFmtId="178" fontId="18" fillId="20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18" fillId="20" borderId="0">
      <alignment/>
      <protection/>
    </xf>
    <xf numFmtId="170" fontId="18" fillId="21" borderId="3">
      <alignment/>
      <protection/>
    </xf>
    <xf numFmtId="38" fontId="30" fillId="22" borderId="0" applyNumberFormat="0" applyBorder="0" applyAlignment="0" applyProtection="0"/>
    <xf numFmtId="10" fontId="30" fillId="23" borderId="4" applyNumberFormat="0" applyBorder="0" applyAlignment="0" applyProtection="0"/>
    <xf numFmtId="170" fontId="18" fillId="24" borderId="2">
      <alignment/>
      <protection locked="0"/>
    </xf>
    <xf numFmtId="0" fontId="18" fillId="25" borderId="0">
      <alignment horizontal="right" vertical="center" readingOrder="2"/>
      <protection/>
    </xf>
    <xf numFmtId="0" fontId="31" fillId="26" borderId="5">
      <alignment horizontal="center" vertical="center" wrapText="1"/>
      <protection hidden="1"/>
    </xf>
    <xf numFmtId="0" fontId="18" fillId="25" borderId="6">
      <alignment/>
      <protection hidden="1"/>
    </xf>
    <xf numFmtId="0" fontId="18" fillId="25" borderId="7">
      <alignment horizontal="right" vertical="center" readingOrder="2"/>
      <protection/>
    </xf>
    <xf numFmtId="0" fontId="32" fillId="25" borderId="7" applyBorder="0">
      <alignment horizontal="right" vertical="center"/>
      <protection/>
    </xf>
    <xf numFmtId="0" fontId="33" fillId="25" borderId="7">
      <alignment horizontal="right" vertical="center" wrapText="1"/>
      <protection/>
    </xf>
    <xf numFmtId="0" fontId="34" fillId="27" borderId="8">
      <alignment horizontal="center" vertical="center"/>
      <protection hidden="1"/>
    </xf>
    <xf numFmtId="18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5" fillId="23" borderId="0">
      <alignment/>
      <protection/>
    </xf>
    <xf numFmtId="0" fontId="18" fillId="23" borderId="9">
      <alignment/>
      <protection hidden="1"/>
    </xf>
    <xf numFmtId="9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1" fontId="18" fillId="23" borderId="10">
      <alignment vertical="center"/>
      <protection/>
    </xf>
    <xf numFmtId="170" fontId="18" fillId="23" borderId="11">
      <alignment/>
      <protection/>
    </xf>
    <xf numFmtId="178" fontId="18" fillId="23" borderId="12">
      <alignment/>
      <protection/>
    </xf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0" fillId="34" borderId="13" applyNumberFormat="0" applyFont="0" applyAlignment="0" applyProtection="0"/>
    <xf numFmtId="0" fontId="1" fillId="23" borderId="14" applyNumberFormat="0" applyFont="0" applyAlignment="0" applyProtection="0"/>
    <xf numFmtId="0" fontId="54" fillId="35" borderId="15" applyNumberFormat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17" applyNumberFormat="0" applyFill="0" applyAlignment="0" applyProtection="0"/>
    <xf numFmtId="0" fontId="61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>
      <alignment horizontal="centerContinuous" readingOrder="2"/>
      <protection/>
    </xf>
    <xf numFmtId="0" fontId="36" fillId="0" borderId="0">
      <alignment horizontal="centerContinuous" readingOrder="2"/>
      <protection/>
    </xf>
    <xf numFmtId="0" fontId="36" fillId="0" borderId="0">
      <alignment horizontal="centerContinuous" readingOrder="2"/>
      <protection/>
    </xf>
    <xf numFmtId="0" fontId="37" fillId="0" borderId="0">
      <alignment horizontal="right" vertical="center" readingOrder="2"/>
      <protection/>
    </xf>
    <xf numFmtId="0" fontId="38" fillId="0" borderId="0">
      <alignment horizontal="right" vertical="center" readingOrder="2"/>
      <protection/>
    </xf>
    <xf numFmtId="0" fontId="39" fillId="0" borderId="0">
      <alignment horizontal="right" vertical="center" readingOrder="2"/>
      <protection/>
    </xf>
    <xf numFmtId="0" fontId="62" fillId="37" borderId="0" applyNumberFormat="0" applyBorder="0" applyAlignment="0" applyProtection="0"/>
    <xf numFmtId="0" fontId="63" fillId="0" borderId="19" applyNumberFormat="0" applyFill="0" applyAlignment="0" applyProtection="0"/>
    <xf numFmtId="0" fontId="40" fillId="0" borderId="0">
      <alignment readingOrder="2"/>
      <protection/>
    </xf>
    <xf numFmtId="0" fontId="41" fillId="0" borderId="0">
      <alignment readingOrder="2"/>
      <protection/>
    </xf>
    <xf numFmtId="0" fontId="64" fillId="35" borderId="20" applyNumberFormat="0" applyAlignment="0" applyProtection="0"/>
    <xf numFmtId="0" fontId="65" fillId="38" borderId="15" applyNumberFormat="0" applyAlignment="0" applyProtection="0"/>
    <xf numFmtId="0" fontId="66" fillId="39" borderId="0" applyNumberFormat="0" applyBorder="0" applyAlignment="0" applyProtection="0"/>
    <xf numFmtId="0" fontId="67" fillId="40" borderId="21" applyNumberFormat="0" applyAlignment="0" applyProtection="0"/>
    <xf numFmtId="0" fontId="68" fillId="0" borderId="22" applyNumberFormat="0" applyFill="0" applyAlignment="0" applyProtection="0"/>
    <xf numFmtId="14" fontId="42" fillId="0" borderId="0">
      <alignment readingOrder="2"/>
      <protection/>
    </xf>
  </cellStyleXfs>
  <cellXfs count="224">
    <xf numFmtId="0" fontId="0" fillId="0" borderId="0" xfId="0" applyFont="1" applyAlignment="1">
      <alignment/>
    </xf>
    <xf numFmtId="164" fontId="0" fillId="0" borderId="0" xfId="47" applyNumberFormat="1" applyFont="1" applyFill="1" applyAlignment="1">
      <alignment/>
    </xf>
    <xf numFmtId="164" fontId="56" fillId="0" borderId="0" xfId="47" applyNumberFormat="1" applyFont="1" applyFill="1" applyAlignment="1">
      <alignment/>
    </xf>
    <xf numFmtId="0" fontId="69" fillId="0" borderId="0" xfId="0" applyFont="1" applyAlignment="1">
      <alignment/>
    </xf>
    <xf numFmtId="0" fontId="20" fillId="0" borderId="0" xfId="75" applyFont="1">
      <alignment/>
      <protection/>
    </xf>
    <xf numFmtId="0" fontId="20" fillId="0" borderId="0" xfId="75" applyFont="1" applyFill="1">
      <alignment/>
      <protection/>
    </xf>
    <xf numFmtId="3" fontId="21" fillId="0" borderId="0" xfId="49" applyNumberFormat="1" applyFont="1" applyFill="1" applyAlignment="1">
      <alignment horizontal="right"/>
    </xf>
    <xf numFmtId="0" fontId="20" fillId="0" borderId="0" xfId="75" applyFont="1" applyFill="1" applyAlignment="1">
      <alignment horizontal="right"/>
      <protection/>
    </xf>
    <xf numFmtId="0" fontId="23" fillId="0" borderId="0" xfId="75" applyFont="1" applyFill="1" applyAlignment="1">
      <alignment horizontal="center"/>
      <protection/>
    </xf>
    <xf numFmtId="0" fontId="23" fillId="0" borderId="0" xfId="75" applyFont="1" applyFill="1">
      <alignment/>
      <protection/>
    </xf>
    <xf numFmtId="3" fontId="23" fillId="0" borderId="0" xfId="49" applyNumberFormat="1" applyFont="1" applyFill="1" applyAlignment="1">
      <alignment horizontal="right"/>
    </xf>
    <xf numFmtId="0" fontId="23" fillId="0" borderId="0" xfId="75" applyFont="1" applyFill="1" applyAlignment="1">
      <alignment horizontal="right"/>
      <protection/>
    </xf>
    <xf numFmtId="0" fontId="23" fillId="0" borderId="0" xfId="82" applyFont="1">
      <alignment/>
      <protection/>
    </xf>
    <xf numFmtId="3" fontId="23" fillId="0" borderId="0" xfId="55" applyNumberFormat="1" applyFont="1" applyFill="1" applyAlignment="1">
      <alignment horizontal="right"/>
    </xf>
    <xf numFmtId="3" fontId="23" fillId="0" borderId="0" xfId="55" applyNumberFormat="1" applyFont="1" applyAlignment="1">
      <alignment horizontal="right"/>
    </xf>
    <xf numFmtId="0" fontId="23" fillId="0" borderId="0" xfId="82" applyFont="1" applyAlignment="1">
      <alignment horizontal="right"/>
      <protection/>
    </xf>
    <xf numFmtId="1" fontId="23" fillId="0" borderId="0" xfId="55" applyNumberFormat="1" applyFont="1" applyAlignment="1">
      <alignment horizontal="right"/>
    </xf>
    <xf numFmtId="0" fontId="24" fillId="0" borderId="0" xfId="82" applyFont="1">
      <alignment/>
      <protection/>
    </xf>
    <xf numFmtId="3" fontId="24" fillId="0" borderId="0" xfId="55" applyNumberFormat="1" applyFont="1" applyFill="1" applyAlignment="1">
      <alignment horizontal="right"/>
    </xf>
    <xf numFmtId="1" fontId="24" fillId="0" borderId="0" xfId="55" applyNumberFormat="1" applyFont="1" applyFill="1" applyAlignment="1">
      <alignment horizontal="right"/>
    </xf>
    <xf numFmtId="167" fontId="24" fillId="0" borderId="0" xfId="55" applyNumberFormat="1" applyFont="1" applyFill="1" applyAlignment="1">
      <alignment horizontal="right"/>
    </xf>
    <xf numFmtId="0" fontId="24" fillId="0" borderId="0" xfId="82" applyFont="1" applyFill="1">
      <alignment/>
      <protection/>
    </xf>
    <xf numFmtId="0" fontId="24" fillId="0" borderId="0" xfId="82" applyFont="1" applyAlignment="1">
      <alignment horizontal="right"/>
      <protection/>
    </xf>
    <xf numFmtId="168" fontId="23" fillId="0" borderId="0" xfId="55" applyNumberFormat="1" applyFont="1" applyAlignment="1">
      <alignment/>
    </xf>
    <xf numFmtId="10" fontId="23" fillId="0" borderId="0" xfId="87" applyNumberFormat="1" applyFont="1" applyBorder="1" applyAlignment="1">
      <alignment horizontal="right"/>
    </xf>
    <xf numFmtId="169" fontId="23" fillId="0" borderId="0" xfId="55" applyNumberFormat="1" applyFont="1" applyAlignment="1">
      <alignment horizontal="right"/>
    </xf>
    <xf numFmtId="3" fontId="23" fillId="0" borderId="0" xfId="55" applyNumberFormat="1" applyFont="1" applyBorder="1" applyAlignment="1">
      <alignment horizontal="right"/>
    </xf>
    <xf numFmtId="3" fontId="24" fillId="0" borderId="0" xfId="55" applyNumberFormat="1" applyFont="1" applyAlignment="1">
      <alignment horizontal="right"/>
    </xf>
    <xf numFmtId="169" fontId="25" fillId="0" borderId="0" xfId="55" applyNumberFormat="1" applyFont="1" applyAlignment="1">
      <alignment horizontal="right"/>
    </xf>
    <xf numFmtId="3" fontId="23" fillId="0" borderId="23" xfId="55" applyNumberFormat="1" applyFont="1" applyFill="1" applyBorder="1" applyAlignment="1">
      <alignment horizontal="right"/>
    </xf>
    <xf numFmtId="170" fontId="23" fillId="0" borderId="23" xfId="55" applyNumberFormat="1" applyFont="1" applyBorder="1" applyAlignment="1">
      <alignment horizontal="right"/>
    </xf>
    <xf numFmtId="3" fontId="23" fillId="0" borderId="23" xfId="55" applyNumberFormat="1" applyFont="1" applyBorder="1" applyAlignment="1">
      <alignment horizontal="right"/>
    </xf>
    <xf numFmtId="0" fontId="23" fillId="0" borderId="0" xfId="82" applyFont="1" applyAlignment="1">
      <alignment/>
      <protection/>
    </xf>
    <xf numFmtId="3" fontId="23" fillId="0" borderId="0" xfId="55" applyNumberFormat="1" applyFont="1" applyFill="1" applyBorder="1" applyAlignment="1">
      <alignment horizontal="right"/>
    </xf>
    <xf numFmtId="170" fontId="23" fillId="0" borderId="0" xfId="55" applyNumberFormat="1" applyFont="1" applyBorder="1" applyAlignment="1">
      <alignment horizontal="right"/>
    </xf>
    <xf numFmtId="168" fontId="23" fillId="0" borderId="0" xfId="55" applyNumberFormat="1" applyFont="1" applyFill="1" applyAlignment="1">
      <alignment horizontal="center"/>
    </xf>
    <xf numFmtId="168" fontId="23" fillId="0" borderId="0" xfId="55" applyNumberFormat="1" applyFont="1" applyAlignment="1">
      <alignment horizontal="right"/>
    </xf>
    <xf numFmtId="169" fontId="24" fillId="0" borderId="0" xfId="55" applyNumberFormat="1" applyFont="1" applyFill="1" applyAlignment="1">
      <alignment/>
    </xf>
    <xf numFmtId="168" fontId="25" fillId="0" borderId="0" xfId="55" applyNumberFormat="1" applyFont="1" applyFill="1" applyAlignment="1">
      <alignment horizontal="right"/>
    </xf>
    <xf numFmtId="0" fontId="23" fillId="0" borderId="0" xfId="82" applyFont="1" applyBorder="1">
      <alignment/>
      <protection/>
    </xf>
    <xf numFmtId="169" fontId="23" fillId="0" borderId="24" xfId="55" applyNumberFormat="1" applyFont="1" applyBorder="1" applyAlignment="1">
      <alignment horizontal="right"/>
    </xf>
    <xf numFmtId="168" fontId="23" fillId="0" borderId="0" xfId="55" applyNumberFormat="1" applyFont="1" applyBorder="1" applyAlignment="1">
      <alignment horizontal="right"/>
    </xf>
    <xf numFmtId="165" fontId="25" fillId="0" borderId="0" xfId="55" applyNumberFormat="1" applyFont="1" applyFill="1" applyAlignment="1">
      <alignment horizontal="right"/>
    </xf>
    <xf numFmtId="168" fontId="25" fillId="0" borderId="0" xfId="55" applyNumberFormat="1" applyFont="1" applyAlignment="1">
      <alignment horizontal="right"/>
    </xf>
    <xf numFmtId="3" fontId="23" fillId="0" borderId="25" xfId="55" applyNumberFormat="1" applyFont="1" applyFill="1" applyBorder="1" applyAlignment="1">
      <alignment horizontal="right"/>
    </xf>
    <xf numFmtId="169" fontId="23" fillId="0" borderId="25" xfId="55" applyNumberFormat="1" applyFont="1" applyBorder="1" applyAlignment="1">
      <alignment horizontal="right"/>
    </xf>
    <xf numFmtId="3" fontId="23" fillId="0" borderId="25" xfId="55" applyNumberFormat="1" applyFont="1" applyBorder="1" applyAlignment="1">
      <alignment horizontal="right"/>
    </xf>
    <xf numFmtId="0" fontId="24" fillId="0" borderId="0" xfId="82" applyFont="1" applyAlignment="1">
      <alignment/>
      <protection/>
    </xf>
    <xf numFmtId="168" fontId="25" fillId="0" borderId="0" xfId="55" applyNumberFormat="1" applyFont="1" applyBorder="1" applyAlignment="1">
      <alignment horizontal="right"/>
    </xf>
    <xf numFmtId="169" fontId="24" fillId="0" borderId="0" xfId="55" applyNumberFormat="1" applyFont="1" applyFill="1" applyAlignment="1">
      <alignment horizontal="right"/>
    </xf>
    <xf numFmtId="10" fontId="25" fillId="0" borderId="0" xfId="87" applyNumberFormat="1" applyFont="1" applyBorder="1" applyAlignment="1">
      <alignment horizontal="right"/>
    </xf>
    <xf numFmtId="169" fontId="23" fillId="0" borderId="23" xfId="55" applyNumberFormat="1" applyFont="1" applyBorder="1" applyAlignment="1">
      <alignment horizontal="right"/>
    </xf>
    <xf numFmtId="0" fontId="24" fillId="0" borderId="0" xfId="82" applyFont="1" applyBorder="1" applyAlignment="1">
      <alignment horizontal="right"/>
      <protection/>
    </xf>
    <xf numFmtId="0" fontId="23" fillId="0" borderId="0" xfId="82" applyFont="1" applyFill="1">
      <alignment/>
      <protection/>
    </xf>
    <xf numFmtId="169" fontId="23" fillId="0" borderId="0" xfId="55" applyNumberFormat="1" applyFont="1" applyFill="1" applyAlignment="1">
      <alignment horizontal="right"/>
    </xf>
    <xf numFmtId="171" fontId="23" fillId="0" borderId="0" xfId="55" applyNumberFormat="1" applyFont="1" applyAlignment="1">
      <alignment horizontal="right"/>
    </xf>
    <xf numFmtId="0" fontId="20" fillId="0" borderId="0" xfId="82" applyFont="1">
      <alignment/>
      <protection/>
    </xf>
    <xf numFmtId="3" fontId="21" fillId="0" borderId="0" xfId="55" applyNumberFormat="1" applyFont="1" applyFill="1" applyAlignment="1">
      <alignment horizontal="right"/>
    </xf>
    <xf numFmtId="0" fontId="20" fillId="0" borderId="0" xfId="82" applyFont="1" applyAlignment="1">
      <alignment horizontal="right"/>
      <protection/>
    </xf>
    <xf numFmtId="3" fontId="21" fillId="0" borderId="0" xfId="55" applyNumberFormat="1" applyFont="1" applyAlignment="1">
      <alignment horizontal="right"/>
    </xf>
    <xf numFmtId="3" fontId="21" fillId="0" borderId="0" xfId="49" applyNumberFormat="1" applyFont="1" applyAlignment="1">
      <alignment horizontal="right"/>
    </xf>
    <xf numFmtId="0" fontId="20" fillId="0" borderId="0" xfId="75" applyFont="1" applyAlignment="1">
      <alignment horizontal="right"/>
      <protection/>
    </xf>
    <xf numFmtId="9" fontId="21" fillId="0" borderId="0" xfId="87" applyFont="1" applyAlignment="1">
      <alignment horizontal="right"/>
    </xf>
    <xf numFmtId="9" fontId="21" fillId="0" borderId="0" xfId="87" applyFont="1" applyFill="1" applyAlignment="1">
      <alignment horizontal="right"/>
    </xf>
    <xf numFmtId="0" fontId="63" fillId="41" borderId="0" xfId="0" applyFont="1" applyFill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164" fontId="0" fillId="0" borderId="0" xfId="0" applyNumberFormat="1" applyFill="1" applyAlignment="1">
      <alignment/>
    </xf>
    <xf numFmtId="0" fontId="70" fillId="0" borderId="0" xfId="0" applyFont="1" applyFill="1" applyAlignment="1">
      <alignment/>
    </xf>
    <xf numFmtId="0" fontId="70" fillId="0" borderId="0" xfId="0" applyNumberFormat="1" applyFont="1" applyFill="1" applyAlignment="1">
      <alignment/>
    </xf>
    <xf numFmtId="164" fontId="70" fillId="0" borderId="0" xfId="47" applyNumberFormat="1" applyFont="1" applyFill="1" applyAlignment="1">
      <alignment/>
    </xf>
    <xf numFmtId="0" fontId="70" fillId="0" borderId="26" xfId="0" applyFont="1" applyFill="1" applyBorder="1" applyAlignment="1">
      <alignment/>
    </xf>
    <xf numFmtId="0" fontId="70" fillId="0" borderId="26" xfId="0" applyNumberFormat="1" applyFont="1" applyFill="1" applyBorder="1" applyAlignment="1">
      <alignment/>
    </xf>
    <xf numFmtId="164" fontId="70" fillId="0" borderId="26" xfId="47" applyNumberFormat="1" applyFont="1" applyFill="1" applyBorder="1" applyAlignment="1">
      <alignment/>
    </xf>
    <xf numFmtId="0" fontId="70" fillId="0" borderId="27" xfId="0" applyFont="1" applyFill="1" applyBorder="1" applyAlignment="1">
      <alignment/>
    </xf>
    <xf numFmtId="164" fontId="70" fillId="0" borderId="27" xfId="47" applyNumberFormat="1" applyFont="1" applyFill="1" applyBorder="1" applyAlignment="1">
      <alignment/>
    </xf>
    <xf numFmtId="0" fontId="70" fillId="0" borderId="28" xfId="0" applyFont="1" applyFill="1" applyBorder="1" applyAlignment="1">
      <alignment/>
    </xf>
    <xf numFmtId="0" fontId="70" fillId="0" borderId="28" xfId="0" applyNumberFormat="1" applyFont="1" applyFill="1" applyBorder="1" applyAlignment="1">
      <alignment/>
    </xf>
    <xf numFmtId="164" fontId="70" fillId="0" borderId="28" xfId="47" applyNumberFormat="1" applyFont="1" applyFill="1" applyBorder="1" applyAlignment="1">
      <alignment/>
    </xf>
    <xf numFmtId="0" fontId="70" fillId="0" borderId="29" xfId="0" applyFont="1" applyFill="1" applyBorder="1" applyAlignment="1">
      <alignment/>
    </xf>
    <xf numFmtId="164" fontId="70" fillId="0" borderId="29" xfId="47" applyNumberFormat="1" applyFont="1" applyFill="1" applyBorder="1" applyAlignment="1">
      <alignment/>
    </xf>
    <xf numFmtId="0" fontId="70" fillId="0" borderId="27" xfId="0" applyNumberFormat="1" applyFont="1" applyFill="1" applyBorder="1" applyAlignment="1">
      <alignment/>
    </xf>
    <xf numFmtId="0" fontId="71" fillId="2" borderId="26" xfId="0" applyNumberFormat="1" applyFont="1" applyFill="1" applyBorder="1" applyAlignment="1">
      <alignment/>
    </xf>
    <xf numFmtId="0" fontId="71" fillId="2" borderId="26" xfId="0" applyFont="1" applyFill="1" applyBorder="1" applyAlignment="1">
      <alignment/>
    </xf>
    <xf numFmtId="0" fontId="71" fillId="2" borderId="30" xfId="0" applyFont="1" applyFill="1" applyBorder="1" applyAlignment="1">
      <alignment/>
    </xf>
    <xf numFmtId="0" fontId="71" fillId="2" borderId="29" xfId="0" applyFont="1" applyFill="1" applyBorder="1" applyAlignment="1">
      <alignment/>
    </xf>
    <xf numFmtId="164" fontId="71" fillId="2" borderId="26" xfId="47" applyNumberFormat="1" applyFont="1" applyFill="1" applyBorder="1" applyAlignment="1">
      <alignment/>
    </xf>
    <xf numFmtId="0" fontId="71" fillId="2" borderId="30" xfId="0" applyNumberFormat="1" applyFont="1" applyFill="1" applyBorder="1" applyAlignment="1">
      <alignment/>
    </xf>
    <xf numFmtId="164" fontId="71" fillId="2" borderId="30" xfId="47" applyNumberFormat="1" applyFont="1" applyFill="1" applyBorder="1" applyAlignment="1">
      <alignment/>
    </xf>
    <xf numFmtId="0" fontId="71" fillId="2" borderId="29" xfId="0" applyNumberFormat="1" applyFont="1" applyFill="1" applyBorder="1" applyAlignment="1">
      <alignment/>
    </xf>
    <xf numFmtId="164" fontId="71" fillId="2" borderId="29" xfId="47" applyNumberFormat="1" applyFont="1" applyFill="1" applyBorder="1" applyAlignment="1">
      <alignment/>
    </xf>
    <xf numFmtId="0" fontId="72" fillId="2" borderId="29" xfId="0" applyFont="1" applyFill="1" applyBorder="1" applyAlignment="1">
      <alignment/>
    </xf>
    <xf numFmtId="0" fontId="72" fillId="2" borderId="29" xfId="0" applyNumberFormat="1" applyFont="1" applyFill="1" applyBorder="1" applyAlignment="1">
      <alignment/>
    </xf>
    <xf numFmtId="164" fontId="72" fillId="2" borderId="29" xfId="47" applyNumberFormat="1" applyFont="1" applyFill="1" applyBorder="1" applyAlignment="1">
      <alignment/>
    </xf>
    <xf numFmtId="0" fontId="72" fillId="2" borderId="26" xfId="0" applyFont="1" applyFill="1" applyBorder="1" applyAlignment="1">
      <alignment/>
    </xf>
    <xf numFmtId="0" fontId="72" fillId="2" borderId="26" xfId="0" applyNumberFormat="1" applyFont="1" applyFill="1" applyBorder="1" applyAlignment="1">
      <alignment/>
    </xf>
    <xf numFmtId="164" fontId="72" fillId="2" borderId="26" xfId="47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0" fontId="73" fillId="0" borderId="26" xfId="0" applyFont="1" applyFill="1" applyBorder="1" applyAlignment="1">
      <alignment/>
    </xf>
    <xf numFmtId="164" fontId="73" fillId="0" borderId="26" xfId="47" applyNumberFormat="1" applyFont="1" applyFill="1" applyBorder="1" applyAlignment="1">
      <alignment/>
    </xf>
    <xf numFmtId="43" fontId="73" fillId="0" borderId="26" xfId="47" applyFont="1" applyFill="1" applyBorder="1" applyAlignment="1">
      <alignment/>
    </xf>
    <xf numFmtId="164" fontId="73" fillId="0" borderId="26" xfId="0" applyNumberFormat="1" applyFont="1" applyFill="1" applyBorder="1" applyAlignment="1">
      <alignment/>
    </xf>
    <xf numFmtId="0" fontId="74" fillId="0" borderId="26" xfId="0" applyFont="1" applyFill="1" applyBorder="1" applyAlignment="1">
      <alignment/>
    </xf>
    <xf numFmtId="164" fontId="74" fillId="0" borderId="26" xfId="47" applyNumberFormat="1" applyFont="1" applyFill="1" applyBorder="1" applyAlignment="1">
      <alignment/>
    </xf>
    <xf numFmtId="43" fontId="74" fillId="0" borderId="26" xfId="47" applyFont="1" applyFill="1" applyBorder="1" applyAlignment="1">
      <alignment/>
    </xf>
    <xf numFmtId="0" fontId="75" fillId="41" borderId="26" xfId="0" applyFont="1" applyFill="1" applyBorder="1" applyAlignment="1">
      <alignment/>
    </xf>
    <xf numFmtId="0" fontId="76" fillId="41" borderId="26" xfId="0" applyFont="1" applyFill="1" applyBorder="1" applyAlignment="1">
      <alignment/>
    </xf>
    <xf numFmtId="0" fontId="75" fillId="41" borderId="26" xfId="0" applyFont="1" applyFill="1" applyBorder="1" applyAlignment="1">
      <alignment wrapText="1"/>
    </xf>
    <xf numFmtId="43" fontId="75" fillId="41" borderId="26" xfId="47" applyFont="1" applyFill="1" applyBorder="1" applyAlignment="1">
      <alignment/>
    </xf>
    <xf numFmtId="0" fontId="70" fillId="0" borderId="0" xfId="0" applyFont="1" applyFill="1" applyAlignment="1">
      <alignment horizontal="right"/>
    </xf>
    <xf numFmtId="0" fontId="70" fillId="0" borderId="31" xfId="0" applyFont="1" applyFill="1" applyBorder="1" applyAlignment="1">
      <alignment/>
    </xf>
    <xf numFmtId="0" fontId="70" fillId="0" borderId="31" xfId="0" applyNumberFormat="1" applyFont="1" applyFill="1" applyBorder="1" applyAlignment="1">
      <alignment/>
    </xf>
    <xf numFmtId="0" fontId="70" fillId="0" borderId="31" xfId="0" applyFont="1" applyFill="1" applyBorder="1" applyAlignment="1">
      <alignment horizontal="right"/>
    </xf>
    <xf numFmtId="43" fontId="70" fillId="0" borderId="31" xfId="47" applyFont="1" applyFill="1" applyBorder="1" applyAlignment="1">
      <alignment horizontal="right"/>
    </xf>
    <xf numFmtId="164" fontId="70" fillId="0" borderId="31" xfId="47" applyNumberFormat="1" applyFont="1" applyFill="1" applyBorder="1" applyAlignment="1">
      <alignment horizontal="right"/>
    </xf>
    <xf numFmtId="164" fontId="70" fillId="0" borderId="31" xfId="47" applyNumberFormat="1" applyFont="1" applyFill="1" applyBorder="1" applyAlignment="1">
      <alignment/>
    </xf>
    <xf numFmtId="0" fontId="18" fillId="0" borderId="31" xfId="0" applyNumberFormat="1" applyFont="1" applyFill="1" applyBorder="1" applyAlignment="1">
      <alignment/>
    </xf>
    <xf numFmtId="0" fontId="71" fillId="41" borderId="31" xfId="0" applyFont="1" applyFill="1" applyBorder="1" applyAlignment="1">
      <alignment/>
    </xf>
    <xf numFmtId="0" fontId="71" fillId="41" borderId="0" xfId="0" applyFont="1" applyFill="1" applyAlignment="1">
      <alignment/>
    </xf>
    <xf numFmtId="0" fontId="75" fillId="41" borderId="31" xfId="0" applyFont="1" applyFill="1" applyBorder="1" applyAlignment="1">
      <alignment/>
    </xf>
    <xf numFmtId="0" fontId="75" fillId="41" borderId="31" xfId="0" applyFont="1" applyFill="1" applyBorder="1" applyAlignment="1">
      <alignment horizontal="right"/>
    </xf>
    <xf numFmtId="164" fontId="75" fillId="41" borderId="31" xfId="47" applyNumberFormat="1" applyFont="1" applyFill="1" applyBorder="1" applyAlignment="1">
      <alignment/>
    </xf>
    <xf numFmtId="0" fontId="75" fillId="41" borderId="0" xfId="0" applyFont="1" applyFill="1" applyAlignment="1">
      <alignment/>
    </xf>
    <xf numFmtId="0" fontId="72" fillId="41" borderId="0" xfId="0" applyFont="1" applyFill="1" applyAlignment="1">
      <alignment/>
    </xf>
    <xf numFmtId="0" fontId="71" fillId="41" borderId="31" xfId="0" applyFont="1" applyFill="1" applyBorder="1" applyAlignment="1">
      <alignment horizontal="right"/>
    </xf>
    <xf numFmtId="164" fontId="71" fillId="41" borderId="31" xfId="47" applyNumberFormat="1" applyFont="1" applyFill="1" applyBorder="1" applyAlignment="1">
      <alignment/>
    </xf>
    <xf numFmtId="0" fontId="71" fillId="41" borderId="31" xfId="0" applyNumberFormat="1" applyFont="1" applyFill="1" applyBorder="1" applyAlignment="1">
      <alignment/>
    </xf>
    <xf numFmtId="0" fontId="21" fillId="41" borderId="31" xfId="0" applyNumberFormat="1" applyFont="1" applyFill="1" applyBorder="1" applyAlignment="1">
      <alignment/>
    </xf>
    <xf numFmtId="43" fontId="71" fillId="41" borderId="31" xfId="47" applyFont="1" applyFill="1" applyBorder="1" applyAlignment="1">
      <alignment horizontal="right"/>
    </xf>
    <xf numFmtId="164" fontId="71" fillId="41" borderId="31" xfId="47" applyNumberFormat="1" applyFont="1" applyFill="1" applyBorder="1" applyAlignment="1">
      <alignment horizontal="right"/>
    </xf>
    <xf numFmtId="0" fontId="73" fillId="42" borderId="26" xfId="0" applyFont="1" applyFill="1" applyBorder="1" applyAlignment="1">
      <alignment/>
    </xf>
    <xf numFmtId="43" fontId="77" fillId="0" borderId="26" xfId="47" applyFont="1" applyFill="1" applyBorder="1" applyAlignment="1">
      <alignment/>
    </xf>
    <xf numFmtId="2" fontId="71" fillId="41" borderId="31" xfId="0" applyNumberFormat="1" applyFont="1" applyFill="1" applyBorder="1" applyAlignment="1">
      <alignment horizontal="right"/>
    </xf>
    <xf numFmtId="164" fontId="72" fillId="2" borderId="32" xfId="47" applyNumberFormat="1" applyFont="1" applyFill="1" applyBorder="1" applyAlignment="1">
      <alignment/>
    </xf>
    <xf numFmtId="164" fontId="70" fillId="0" borderId="33" xfId="47" applyNumberFormat="1" applyFont="1" applyFill="1" applyBorder="1" applyAlignment="1">
      <alignment/>
    </xf>
    <xf numFmtId="164" fontId="70" fillId="0" borderId="32" xfId="47" applyNumberFormat="1" applyFont="1" applyFill="1" applyBorder="1" applyAlignment="1">
      <alignment/>
    </xf>
    <xf numFmtId="164" fontId="71" fillId="2" borderId="32" xfId="47" applyNumberFormat="1" applyFont="1" applyFill="1" applyBorder="1" applyAlignment="1">
      <alignment/>
    </xf>
    <xf numFmtId="164" fontId="71" fillId="2" borderId="34" xfId="47" applyNumberFormat="1" applyFont="1" applyFill="1" applyBorder="1" applyAlignment="1">
      <alignment/>
    </xf>
    <xf numFmtId="164" fontId="70" fillId="0" borderId="35" xfId="47" applyNumberFormat="1" applyFont="1" applyFill="1" applyBorder="1" applyAlignment="1">
      <alignment/>
    </xf>
    <xf numFmtId="164" fontId="71" fillId="2" borderId="36" xfId="47" applyNumberFormat="1" applyFont="1" applyFill="1" applyBorder="1" applyAlignment="1">
      <alignment/>
    </xf>
    <xf numFmtId="164" fontId="70" fillId="0" borderId="36" xfId="47" applyNumberFormat="1" applyFont="1" applyFill="1" applyBorder="1" applyAlignment="1">
      <alignment/>
    </xf>
    <xf numFmtId="164" fontId="72" fillId="2" borderId="36" xfId="47" applyNumberFormat="1" applyFont="1" applyFill="1" applyBorder="1" applyAlignment="1">
      <alignment/>
    </xf>
    <xf numFmtId="164" fontId="72" fillId="2" borderId="37" xfId="47" applyNumberFormat="1" applyFont="1" applyFill="1" applyBorder="1" applyAlignment="1">
      <alignment/>
    </xf>
    <xf numFmtId="164" fontId="70" fillId="0" borderId="38" xfId="47" applyNumberFormat="1" applyFont="1" applyFill="1" applyBorder="1" applyAlignment="1">
      <alignment/>
    </xf>
    <xf numFmtId="164" fontId="70" fillId="0" borderId="37" xfId="47" applyNumberFormat="1" applyFont="1" applyFill="1" applyBorder="1" applyAlignment="1">
      <alignment/>
    </xf>
    <xf numFmtId="164" fontId="71" fillId="2" borderId="37" xfId="47" applyNumberFormat="1" applyFont="1" applyFill="1" applyBorder="1" applyAlignment="1">
      <alignment/>
    </xf>
    <xf numFmtId="164" fontId="71" fillId="2" borderId="39" xfId="47" applyNumberFormat="1" applyFont="1" applyFill="1" applyBorder="1" applyAlignment="1">
      <alignment/>
    </xf>
    <xf numFmtId="164" fontId="70" fillId="0" borderId="40" xfId="47" applyNumberFormat="1" applyFont="1" applyFill="1" applyBorder="1" applyAlignment="1">
      <alignment/>
    </xf>
    <xf numFmtId="164" fontId="71" fillId="2" borderId="41" xfId="47" applyNumberFormat="1" applyFont="1" applyFill="1" applyBorder="1" applyAlignment="1">
      <alignment/>
    </xf>
    <xf numFmtId="164" fontId="70" fillId="0" borderId="41" xfId="47" applyNumberFormat="1" applyFont="1" applyFill="1" applyBorder="1" applyAlignment="1">
      <alignment/>
    </xf>
    <xf numFmtId="164" fontId="72" fillId="2" borderId="41" xfId="47" applyNumberFormat="1" applyFont="1" applyFill="1" applyBorder="1" applyAlignment="1">
      <alignment/>
    </xf>
    <xf numFmtId="164" fontId="72" fillId="2" borderId="42" xfId="47" applyNumberFormat="1" applyFont="1" applyFill="1" applyBorder="1" applyAlignment="1">
      <alignment/>
    </xf>
    <xf numFmtId="164" fontId="70" fillId="0" borderId="43" xfId="47" applyNumberFormat="1" applyFont="1" applyFill="1" applyBorder="1" applyAlignment="1">
      <alignment/>
    </xf>
    <xf numFmtId="164" fontId="70" fillId="0" borderId="44" xfId="47" applyNumberFormat="1" applyFont="1" applyFill="1" applyBorder="1" applyAlignment="1">
      <alignment/>
    </xf>
    <xf numFmtId="164" fontId="71" fillId="2" borderId="44" xfId="47" applyNumberFormat="1" applyFont="1" applyFill="1" applyBorder="1" applyAlignment="1">
      <alignment/>
    </xf>
    <xf numFmtId="164" fontId="71" fillId="2" borderId="45" xfId="47" applyNumberFormat="1" applyFont="1" applyFill="1" applyBorder="1" applyAlignment="1">
      <alignment/>
    </xf>
    <xf numFmtId="164" fontId="70" fillId="0" borderId="46" xfId="47" applyNumberFormat="1" applyFont="1" applyFill="1" applyBorder="1" applyAlignment="1">
      <alignment/>
    </xf>
    <xf numFmtId="164" fontId="71" fillId="2" borderId="47" xfId="47" applyNumberFormat="1" applyFont="1" applyFill="1" applyBorder="1" applyAlignment="1">
      <alignment/>
    </xf>
    <xf numFmtId="164" fontId="70" fillId="0" borderId="47" xfId="47" applyNumberFormat="1" applyFont="1" applyFill="1" applyBorder="1" applyAlignment="1">
      <alignment/>
    </xf>
    <xf numFmtId="164" fontId="72" fillId="2" borderId="48" xfId="47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164" fontId="74" fillId="0" borderId="0" xfId="47" applyNumberFormat="1" applyFont="1" applyFill="1" applyBorder="1" applyAlignment="1">
      <alignment/>
    </xf>
    <xf numFmtId="164" fontId="73" fillId="0" borderId="0" xfId="47" applyNumberFormat="1" applyFont="1" applyFill="1" applyBorder="1" applyAlignment="1">
      <alignment/>
    </xf>
    <xf numFmtId="43" fontId="74" fillId="0" borderId="0" xfId="47" applyFont="1" applyFill="1" applyBorder="1" applyAlignment="1">
      <alignment/>
    </xf>
    <xf numFmtId="164" fontId="73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3" fillId="9" borderId="26" xfId="0" applyFont="1" applyFill="1" applyBorder="1" applyAlignment="1">
      <alignment/>
    </xf>
    <xf numFmtId="0" fontId="78" fillId="9" borderId="26" xfId="0" applyNumberFormat="1" applyFont="1" applyFill="1" applyBorder="1" applyAlignment="1">
      <alignment/>
    </xf>
    <xf numFmtId="164" fontId="73" fillId="9" borderId="26" xfId="47" applyNumberFormat="1" applyFont="1" applyFill="1" applyBorder="1" applyAlignment="1">
      <alignment/>
    </xf>
    <xf numFmtId="43" fontId="73" fillId="9" borderId="26" xfId="47" applyFont="1" applyFill="1" applyBorder="1" applyAlignment="1">
      <alignment/>
    </xf>
    <xf numFmtId="164" fontId="73" fillId="9" borderId="26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78" fillId="9" borderId="26" xfId="0" applyFont="1" applyFill="1" applyBorder="1" applyAlignment="1">
      <alignment/>
    </xf>
    <xf numFmtId="0" fontId="74" fillId="9" borderId="26" xfId="0" applyFont="1" applyFill="1" applyBorder="1" applyAlignment="1">
      <alignment/>
    </xf>
    <xf numFmtId="0" fontId="72" fillId="9" borderId="26" xfId="0" applyFont="1" applyFill="1" applyBorder="1" applyAlignment="1">
      <alignment/>
    </xf>
    <xf numFmtId="164" fontId="74" fillId="9" borderId="26" xfId="47" applyNumberFormat="1" applyFont="1" applyFill="1" applyBorder="1" applyAlignment="1">
      <alignment/>
    </xf>
    <xf numFmtId="43" fontId="74" fillId="9" borderId="26" xfId="47" applyFont="1" applyFill="1" applyBorder="1" applyAlignment="1">
      <alignment/>
    </xf>
    <xf numFmtId="0" fontId="63" fillId="0" borderId="0" xfId="0" applyFont="1" applyFill="1" applyAlignment="1">
      <alignment/>
    </xf>
    <xf numFmtId="43" fontId="70" fillId="0" borderId="31" xfId="47" applyFont="1" applyFill="1" applyBorder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22" fillId="0" borderId="0" xfId="75" applyFont="1" applyFill="1" applyAlignment="1">
      <alignment horizontal="center"/>
      <protection/>
    </xf>
    <xf numFmtId="0" fontId="24" fillId="0" borderId="0" xfId="75" applyFont="1" applyFill="1" applyAlignment="1">
      <alignment horizontal="center"/>
      <protection/>
    </xf>
    <xf numFmtId="3" fontId="24" fillId="0" borderId="0" xfId="49" applyNumberFormat="1" applyFont="1" applyFill="1" applyAlignment="1">
      <alignment horizontal="center"/>
    </xf>
    <xf numFmtId="0" fontId="79" fillId="0" borderId="0" xfId="0" applyFont="1" applyFill="1" applyBorder="1" applyAlignment="1">
      <alignment horizontal="center"/>
    </xf>
    <xf numFmtId="3" fontId="23" fillId="2" borderId="49" xfId="55" applyNumberFormat="1" applyFont="1" applyFill="1" applyBorder="1" applyAlignment="1">
      <alignment horizontal="right"/>
    </xf>
    <xf numFmtId="3" fontId="23" fillId="2" borderId="50" xfId="55" applyNumberFormat="1" applyFont="1" applyFill="1" applyBorder="1" applyAlignment="1">
      <alignment horizontal="right"/>
    </xf>
    <xf numFmtId="1" fontId="24" fillId="2" borderId="50" xfId="55" applyNumberFormat="1" applyFont="1" applyFill="1" applyBorder="1" applyAlignment="1">
      <alignment horizontal="right"/>
    </xf>
    <xf numFmtId="3" fontId="24" fillId="2" borderId="50" xfId="55" applyNumberFormat="1" applyFont="1" applyFill="1" applyBorder="1" applyAlignment="1">
      <alignment horizontal="right"/>
    </xf>
    <xf numFmtId="170" fontId="23" fillId="2" borderId="51" xfId="55" applyNumberFormat="1" applyFont="1" applyFill="1" applyBorder="1" applyAlignment="1">
      <alignment horizontal="right"/>
    </xf>
    <xf numFmtId="3" fontId="23" fillId="2" borderId="51" xfId="55" applyNumberFormat="1" applyFont="1" applyFill="1" applyBorder="1" applyAlignment="1">
      <alignment horizontal="right"/>
    </xf>
    <xf numFmtId="169" fontId="23" fillId="2" borderId="52" xfId="55" applyNumberFormat="1" applyFont="1" applyFill="1" applyBorder="1" applyAlignment="1">
      <alignment horizontal="right"/>
    </xf>
    <xf numFmtId="169" fontId="23" fillId="2" borderId="53" xfId="55" applyNumberFormat="1" applyFont="1" applyFill="1" applyBorder="1" applyAlignment="1">
      <alignment horizontal="right"/>
    </xf>
    <xf numFmtId="169" fontId="23" fillId="2" borderId="51" xfId="55" applyNumberFormat="1" applyFont="1" applyFill="1" applyBorder="1" applyAlignment="1">
      <alignment horizontal="right"/>
    </xf>
    <xf numFmtId="3" fontId="23" fillId="2" borderId="53" xfId="55" applyNumberFormat="1" applyFont="1" applyFill="1" applyBorder="1" applyAlignment="1">
      <alignment horizontal="right"/>
    </xf>
    <xf numFmtId="0" fontId="23" fillId="2" borderId="50" xfId="82" applyFont="1" applyFill="1" applyBorder="1">
      <alignment/>
      <protection/>
    </xf>
    <xf numFmtId="169" fontId="23" fillId="2" borderId="48" xfId="55" applyNumberFormat="1" applyFont="1" applyFill="1" applyBorder="1" applyAlignment="1">
      <alignment horizontal="right"/>
    </xf>
    <xf numFmtId="0" fontId="75" fillId="41" borderId="0" xfId="0" applyFont="1" applyFill="1" applyBorder="1" applyAlignment="1">
      <alignment/>
    </xf>
    <xf numFmtId="164" fontId="70" fillId="0" borderId="0" xfId="47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1" fillId="41" borderId="0" xfId="0" applyFont="1" applyFill="1" applyBorder="1" applyAlignment="1">
      <alignment/>
    </xf>
    <xf numFmtId="164" fontId="71" fillId="41" borderId="0" xfId="47" applyNumberFormat="1" applyFont="1" applyFill="1" applyBorder="1" applyAlignment="1">
      <alignment/>
    </xf>
    <xf numFmtId="164" fontId="72" fillId="2" borderId="0" xfId="47" applyNumberFormat="1" applyFont="1" applyFill="1" applyBorder="1" applyAlignment="1">
      <alignment/>
    </xf>
    <xf numFmtId="164" fontId="71" fillId="2" borderId="0" xfId="47" applyNumberFormat="1" applyFont="1" applyFill="1" applyBorder="1" applyAlignment="1">
      <alignment/>
    </xf>
    <xf numFmtId="3" fontId="51" fillId="0" borderId="0" xfId="55" applyNumberFormat="1" applyFont="1" applyFill="1" applyAlignment="1">
      <alignment horizontal="right"/>
    </xf>
    <xf numFmtId="0" fontId="79" fillId="0" borderId="0" xfId="0" applyFont="1" applyFill="1" applyBorder="1" applyAlignment="1">
      <alignment horizontal="center"/>
    </xf>
    <xf numFmtId="164" fontId="70" fillId="42" borderId="0" xfId="47" applyNumberFormat="1" applyFont="1" applyFill="1" applyAlignment="1">
      <alignment/>
    </xf>
    <xf numFmtId="164" fontId="70" fillId="42" borderId="0" xfId="0" applyNumberFormat="1" applyFont="1" applyFill="1" applyAlignment="1">
      <alignment/>
    </xf>
    <xf numFmtId="0" fontId="70" fillId="42" borderId="31" xfId="0" applyFont="1" applyFill="1" applyBorder="1" applyAlignment="1">
      <alignment/>
    </xf>
    <xf numFmtId="0" fontId="70" fillId="42" borderId="31" xfId="0" applyFont="1" applyFill="1" applyBorder="1" applyAlignment="1">
      <alignment horizontal="right"/>
    </xf>
    <xf numFmtId="43" fontId="70" fillId="42" borderId="31" xfId="47" applyFont="1" applyFill="1" applyBorder="1" applyAlignment="1">
      <alignment horizontal="right"/>
    </xf>
    <xf numFmtId="164" fontId="70" fillId="42" borderId="31" xfId="47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3" fontId="70" fillId="42" borderId="0" xfId="0" applyNumberFormat="1" applyFont="1" applyFill="1" applyAlignment="1">
      <alignment/>
    </xf>
    <xf numFmtId="0" fontId="22" fillId="0" borderId="0" xfId="75" applyFont="1" applyFill="1" applyAlignment="1">
      <alignment horizontal="center"/>
      <protection/>
    </xf>
    <xf numFmtId="0" fontId="24" fillId="0" borderId="0" xfId="75" applyFont="1" applyFill="1" applyAlignment="1">
      <alignment horizontal="center"/>
      <protection/>
    </xf>
    <xf numFmtId="3" fontId="24" fillId="0" borderId="0" xfId="49" applyNumberFormat="1" applyFont="1" applyFill="1" applyAlignment="1">
      <alignment horizontal="center"/>
    </xf>
    <xf numFmtId="0" fontId="79" fillId="0" borderId="54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9" fillId="0" borderId="55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</cellXfs>
  <cellStyles count="113">
    <cellStyle name="Normal" xfId="0"/>
    <cellStyle name="$" xfId="15"/>
    <cellStyle name="$ 2" xfId="16"/>
    <cellStyle name="$_‏‏ גני תקווה - טבלאות תקציב 2014 02.02.2014" xfId="17"/>
    <cellStyle name="$_שפרעם טבלאות תקציב 2013 כולל נספחים ג-י 26.9.2013" xfId="18"/>
    <cellStyle name="*" xfId="19"/>
    <cellStyle name="**" xfId="20"/>
    <cellStyle name="*_טבלת תקציב 2013" xfId="21"/>
    <cellStyle name="*_שפרעם טבלאות תקציב 2013 כולל נספחים ג-י 26.9.2013" xfId="22"/>
    <cellStyle name="[1]" xfId="23"/>
    <cellStyle name="[2]" xfId="24"/>
    <cellStyle name="[3]" xfId="25"/>
    <cellStyle name="[4]" xfId="26"/>
    <cellStyle name="[5]" xfId="27"/>
    <cellStyle name="20% - הדגשה1" xfId="28"/>
    <cellStyle name="20% - הדגשה2" xfId="29"/>
    <cellStyle name="20% - הדגשה3" xfId="30"/>
    <cellStyle name="20% - הדגשה4" xfId="31"/>
    <cellStyle name="20% - הדגשה5" xfId="32"/>
    <cellStyle name="20% - הדגשה6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60% - הדגשה1" xfId="40"/>
    <cellStyle name="60% - הדגשה2" xfId="41"/>
    <cellStyle name="60% - הדגשה3" xfId="42"/>
    <cellStyle name="60% - הדגשה4" xfId="43"/>
    <cellStyle name="60% - הדגשה5" xfId="44"/>
    <cellStyle name="60% - הדגשה6" xfId="45"/>
    <cellStyle name="CheckStyle" xfId="46"/>
    <cellStyle name="Comma" xfId="47"/>
    <cellStyle name="Comma [0]" xfId="48"/>
    <cellStyle name="Comma 2" xfId="49"/>
    <cellStyle name="Comma 2 2" xfId="50"/>
    <cellStyle name="Comma 2_‏‏ גני תקווה - טבלאות תקציב 2014 02.02.2014" xfId="51"/>
    <cellStyle name="Comma 3" xfId="52"/>
    <cellStyle name="Comma 4" xfId="53"/>
    <cellStyle name="Comma 5" xfId="54"/>
    <cellStyle name="Comma_מגדל הבראה 2006" xfId="55"/>
    <cellStyle name="ComputedField" xfId="56"/>
    <cellStyle name="ComputedFieldPercent" xfId="57"/>
    <cellStyle name="Currency" xfId="58"/>
    <cellStyle name="Currency [0]" xfId="59"/>
    <cellStyle name="Currency [0] _laroux" xfId="60"/>
    <cellStyle name="GeneralBackground" xfId="61"/>
    <cellStyle name="GrandTotal" xfId="62"/>
    <cellStyle name="Grey" xfId="63"/>
    <cellStyle name="Input [yellow]" xfId="64"/>
    <cellStyle name="InputField" xfId="65"/>
    <cellStyle name="insiteTable" xfId="66"/>
    <cellStyle name="insiteTableHeader" xfId="67"/>
    <cellStyle name="insiteTableLeft" xfId="68"/>
    <cellStyle name="insiteTableRight" xfId="69"/>
    <cellStyle name="insiteTableSubTitle" xfId="70"/>
    <cellStyle name="insiteTitleBold" xfId="71"/>
    <cellStyle name="LogoHeader" xfId="72"/>
    <cellStyle name="Normal - Style1" xfId="73"/>
    <cellStyle name="Normal 2" xfId="74"/>
    <cellStyle name="Normal 2 2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_מגדל הבראה 2006_טבלת תקציב 2013 2" xfId="82"/>
    <cellStyle name="outsiteTable" xfId="83"/>
    <cellStyle name="outsiteTableLeft" xfId="84"/>
    <cellStyle name="Percent" xfId="85"/>
    <cellStyle name="Percent [2]" xfId="86"/>
    <cellStyle name="Percent 2" xfId="87"/>
    <cellStyle name="Percent 3" xfId="88"/>
    <cellStyle name="Percent 4" xfId="89"/>
    <cellStyle name="Percent 5" xfId="90"/>
    <cellStyle name="regTotal" xfId="91"/>
    <cellStyle name="SubTotalSum" xfId="92"/>
    <cellStyle name="SubTotalSumPer" xfId="93"/>
    <cellStyle name="הדגשה1" xfId="94"/>
    <cellStyle name="הדגשה2" xfId="95"/>
    <cellStyle name="הדגשה3" xfId="96"/>
    <cellStyle name="הדגשה4" xfId="97"/>
    <cellStyle name="הדגשה5" xfId="98"/>
    <cellStyle name="הדגשה6" xfId="99"/>
    <cellStyle name="הערה" xfId="100"/>
    <cellStyle name="הערה 2" xfId="101"/>
    <cellStyle name="חישוב" xfId="102"/>
    <cellStyle name="טוב" xfId="103"/>
    <cellStyle name="טקסט אזהרה" xfId="104"/>
    <cellStyle name="טקסט הסברי" xfId="105"/>
    <cellStyle name="כותרת" xfId="106"/>
    <cellStyle name="כותרת 1" xfId="107"/>
    <cellStyle name="כותרת 2" xfId="108"/>
    <cellStyle name="כותרת 3" xfId="109"/>
    <cellStyle name="כותרת 4" xfId="110"/>
    <cellStyle name="כותרת 5" xfId="111"/>
    <cellStyle name="כותרת 6" xfId="112"/>
    <cellStyle name="כותרת 7" xfId="113"/>
    <cellStyle name="כותרת באור" xfId="114"/>
    <cellStyle name="כותרת דף" xfId="115"/>
    <cellStyle name="כותרת משנה" xfId="116"/>
    <cellStyle name="ניטראלי" xfId="117"/>
    <cellStyle name="סה&quot;כ" xfId="118"/>
    <cellStyle name="סעיף" xfId="119"/>
    <cellStyle name="סעיףראשי" xfId="120"/>
    <cellStyle name="פלט" xfId="121"/>
    <cellStyle name="קלט" xfId="122"/>
    <cellStyle name="רע" xfId="123"/>
    <cellStyle name="תא מסומן" xfId="124"/>
    <cellStyle name="תא מקושר" xfId="125"/>
    <cellStyle name="תאריך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DOC\&#1488;&#1500;&#1497;&#1499;&#1497;&#1503;\&#1492;&#1489;&#1512;&#1488;&#1492;\&#1488;&#1493;&#1512;&#1504;&#1497;&#1514;%20&#1502;&#1488;&#1494;&#1503;%20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88;&#1500;&#1497;&#1499;&#1497;&#1503;\&#1491;&#1493;&#1495;&#1493;&#1514;%20&#1499;&#1505;&#1508;&#1497;&#1497;&#1501;\&#1488;&#1500;&#1497;&#1499;&#1497;&#1503;%20%20&#1502;&#1488;&#1494;&#1503;%20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D\OFFICE\EXCELDOC\&#1488;&#1512;&#1497;&#1488;&#1500;%2006-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DOC\&#1488;&#1512;&#1497;&#1488;&#1500;\2008\&#1488;&#1512;&#1497;&#1488;&#1500;%2012-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DOC\&#1490;&#1504;&#1497;%20&#1514;&#1511;&#1493;&#1493;&#1492;\2009\&#1490;&#1504;&#1497;%20&#1514;&#1511;&#1493;&#1492;%20%20%20%20%203-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513;&#1508;&#1512;&#1506;&#1501;\2005\&#1490;&#1504;&#1497;%20&#1514;&#1511;&#1493;&#1493;&#1492;%203-05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88;&#1500;&#1497;&#1499;&#1497;&#1503;\&#1492;&#1489;&#1512;&#1488;&#1492;\&#1508;&#1511;&#1497;&#1506;&#1497;&#1503;%2012-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88;&#1500;&#1497;&#1499;&#1497;&#1503;\&#1492;&#1489;&#1512;&#1488;&#1492;\&#1490;&#1504;&#1497;%20&#1514;&#1511;&#1493;&#1493;&#1492;%2009-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88;&#1500;&#1497;&#1499;&#1497;&#1503;\&#1492;&#1489;&#1512;&#1488;&#1492;\&#1490;&#1504;&#1497;%20&#1514;&#1511;&#1493;&#1492;%20&#1502;&#1488;&#1494;&#1503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EXCELDOC\&#1488;&#1512;&#1497;&#1488;&#1500;\2008\&#1488;&#1512;&#1497;&#1488;&#1500;%206-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88;&#1500;&#1497;&#1499;&#1497;&#1503;\2006\&#1513;&#1508;&#1512;&#1506;&#1501;%2009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DOC\&#1504;&#1495;&#1507;\&#1492;&#1489;&#1512;&#1488;&#1492;\&#1492;&#1489;&#1512;&#1488;&#1492;%20&#1497;&#1493;&#1512;%20-%20&#1506;&#1502;&#1497;%20&#1488;&#1512;&#1490;&#1493;&#1489;\&#1488;&#1493;&#1512;&#1504;&#1497;&#1514;%20&#1502;&#1488;&#1494;&#1503;%20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514;&#1500;%20&#1502;&#1493;&#1504;&#1491;\2008\&#1514;&#1500;%20&#1502;&#1493;&#1504;&#1491;%209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90;&#1504;&#1497;%20&#1514;&#1511;&#1493;&#1493;&#1492;\&#1492;&#1489;&#1512;&#1488;&#1492;\&#1488;&#1493;&#1512;&#1504;&#1497;&#1514;%20&#1502;&#1488;&#1494;&#1503;%2020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88;&#1500;&#1497;&#1499;&#1497;&#1503;\&#1492;&#1489;&#1512;&#1488;&#1492;\&#1490;&#1504;&#1497;%20&#1514;&#1511;&#1493;&#1493;&#1492;%2003-0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D\restore\&#1488;&#1493;&#1512;&#1504;&#1497;&#1514;%20&#1502;&#1488;&#1494;&#1503;%2020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sef\Local%20Settings\Temporary%20Internet%20Files\OLK1D\Documents%20and%20Settings\ADMINISTRATOR\Desktop\New%20Folder%20(2)\&#1497;&#1512;&#1499;&#1488;%2006-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ana\&#1502;&#1490;'&#1491;%20&#1488;&#1500;%20&#1499;&#1512;&#1493;&#1501;\&#1514;&#1511;&#1510;&#1497;&#1489;\&#1514;&#1511;&#1510;&#1497;&#1489;%202015\&#1492;&#1510;&#1506;&#1514;%20&#1514;&#1511;&#1510;&#1497;&#1489;%203%20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88;&#1500;&#1497;&#1499;&#1497;&#1503;\&#1492;&#1489;&#1512;&#1488;&#1492;\&#1488;&#1493;&#1512;&#1504;&#1497;&#1514;%20&#1502;&#1488;&#1494;&#1503;%20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DOC\&#1512;&#1502;&#1514;%20&#1492;&#1513;&#1512;&#1493;&#1503;\2005\&#1488;&#1493;&#1512;&#1504;&#1497;&#1514;%20&#1502;&#1488;&#1494;&#1503;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88;&#1500;&#1497;&#1499;&#1497;&#1503;\2006\&#1488;&#1493;&#1512;&#1504;&#1497;&#1514;%20&#1502;&#1488;&#1494;&#1503;%20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XCELDOC\&#1496;&#1497;&#1497;&#1489;&#1492;\&#1491;&#1493;&#1495;&#1493;&#1514;%20&#1499;&#1505;&#1508;&#1497;&#1497;&#1501;\&#1496;&#1497;&#1497;&#1489;&#1492;%20&#1502;&#1488;&#1494;&#1503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XCELDOC\&#1490;&#1504;&#1497;%20&#1514;&#1511;&#1493;&#1493;&#1492;\2005\&#1488;&#1493;&#1512;&#1504;&#1497;&#1514;%20&#1502;&#1488;&#1494;&#1503;%20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90;&#1504;&#1497;%20&#1514;&#1511;&#1493;&#1493;&#1492;\2005\&#1488;&#1493;&#1512;&#1504;&#1497;&#1514;%20&#1502;&#1488;&#1494;&#1503;%202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DOC\&#1488;&#1500;&#1497;&#1499;&#1497;&#1503;\&#1492;&#1489;&#1512;&#1488;&#1492;\&#1488;&#1493;&#1512;&#1504;&#1497;&#1514;%20&#1502;&#1488;&#1494;&#1503;%20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1">
        <row r="7">
          <cell r="C7">
            <v>594771.8400000004</v>
          </cell>
          <cell r="D7">
            <v>789696.9999999957</v>
          </cell>
          <cell r="H7">
            <v>19.139999999999418</v>
          </cell>
          <cell r="I7">
            <v>3078.350000000093</v>
          </cell>
        </row>
        <row r="8">
          <cell r="C8">
            <v>0</v>
          </cell>
          <cell r="D8">
            <v>135500.15</v>
          </cell>
          <cell r="H8" t="str">
            <v>---------------</v>
          </cell>
          <cell r="I8" t="str">
            <v>---------------</v>
          </cell>
        </row>
        <row r="9">
          <cell r="C9">
            <v>594771.8400000004</v>
          </cell>
          <cell r="D9">
            <v>925197.1499999957</v>
          </cell>
          <cell r="H9">
            <v>19.139999999999418</v>
          </cell>
          <cell r="I9">
            <v>3078.350000000093</v>
          </cell>
        </row>
        <row r="10">
          <cell r="C10" t="str">
            <v>---------------</v>
          </cell>
          <cell r="D10" t="str">
            <v>---------------</v>
          </cell>
        </row>
        <row r="11">
          <cell r="H11" t="str">
            <v>---------------</v>
          </cell>
          <cell r="I11" t="str">
            <v>---------------</v>
          </cell>
        </row>
        <row r="12">
          <cell r="C12">
            <v>812919.85</v>
          </cell>
          <cell r="D12">
            <v>612965.49</v>
          </cell>
          <cell r="H12">
            <v>589004.14</v>
          </cell>
          <cell r="I12">
            <v>243982.77</v>
          </cell>
        </row>
        <row r="13">
          <cell r="C13" t="str">
            <v>---------------</v>
          </cell>
          <cell r="D13" t="str">
            <v>---------------</v>
          </cell>
          <cell r="H13">
            <v>541887.4800000001</v>
          </cell>
          <cell r="I13">
            <v>550694.54</v>
          </cell>
        </row>
        <row r="14">
          <cell r="H14">
            <v>388334.92000000057</v>
          </cell>
          <cell r="I14">
            <v>411012</v>
          </cell>
        </row>
        <row r="15">
          <cell r="H15">
            <v>1907234.8799999994</v>
          </cell>
          <cell r="I15">
            <v>1602245.93</v>
          </cell>
        </row>
        <row r="16">
          <cell r="C16">
            <v>0</v>
          </cell>
          <cell r="D16">
            <v>44924</v>
          </cell>
          <cell r="H16">
            <v>0</v>
          </cell>
          <cell r="I16">
            <v>0</v>
          </cell>
        </row>
        <row r="17">
          <cell r="C17">
            <v>45.64999999990687</v>
          </cell>
          <cell r="D17">
            <v>0</v>
          </cell>
          <cell r="H17">
            <v>3426461.42</v>
          </cell>
          <cell r="I17">
            <v>2807935.24</v>
          </cell>
        </row>
        <row r="18">
          <cell r="C18">
            <v>33589.54</v>
          </cell>
          <cell r="D18">
            <v>37677.16</v>
          </cell>
          <cell r="H18" t="str">
            <v>---------------</v>
          </cell>
          <cell r="I18" t="str">
            <v>---------------</v>
          </cell>
        </row>
        <row r="19">
          <cell r="C19">
            <v>33635.18999999991</v>
          </cell>
          <cell r="D19">
            <v>82601.16</v>
          </cell>
          <cell r="H19">
            <v>0</v>
          </cell>
          <cell r="I19">
            <v>2509.59</v>
          </cell>
        </row>
        <row r="20">
          <cell r="C20" t="str">
            <v>---------------</v>
          </cell>
          <cell r="D20" t="str">
            <v>---------------</v>
          </cell>
          <cell r="H20" t="str">
            <v>---------------</v>
          </cell>
          <cell r="I20" t="str">
            <v>---------------</v>
          </cell>
        </row>
        <row r="22">
          <cell r="C22">
            <v>1441326.8800000004</v>
          </cell>
          <cell r="D22">
            <v>1620763.8</v>
          </cell>
          <cell r="H22">
            <v>3426480.56</v>
          </cell>
          <cell r="I22">
            <v>2813523.18</v>
          </cell>
        </row>
        <row r="23">
          <cell r="C23" t="str">
            <v>---------------</v>
          </cell>
          <cell r="D23" t="str">
            <v>---------------</v>
          </cell>
          <cell r="H23" t="str">
            <v>---------------</v>
          </cell>
          <cell r="I23" t="str">
            <v>---------------</v>
          </cell>
        </row>
        <row r="25">
          <cell r="C25">
            <v>75889.05</v>
          </cell>
          <cell r="D25">
            <v>118534.78</v>
          </cell>
          <cell r="H25">
            <v>75889.05</v>
          </cell>
          <cell r="I25">
            <v>118534.78</v>
          </cell>
        </row>
        <row r="26">
          <cell r="C26" t="str">
            <v>---------------</v>
          </cell>
          <cell r="D26" t="str">
            <v>---------------</v>
          </cell>
          <cell r="H26" t="str">
            <v>---------------</v>
          </cell>
          <cell r="I26" t="str">
            <v>---------------</v>
          </cell>
        </row>
        <row r="29">
          <cell r="C29">
            <v>311859.5799999952</v>
          </cell>
          <cell r="D29">
            <v>359817.76999998646</v>
          </cell>
          <cell r="H29">
            <v>303026.69999999995</v>
          </cell>
          <cell r="I29">
            <v>608371.13</v>
          </cell>
        </row>
        <row r="30">
          <cell r="C30">
            <v>37864.589999987336</v>
          </cell>
          <cell r="D30">
            <v>-47958.1899999913</v>
          </cell>
          <cell r="H30" t="str">
            <v>---------------</v>
          </cell>
          <cell r="I30" t="str">
            <v>---------------</v>
          </cell>
        </row>
        <row r="31">
          <cell r="C31">
            <v>349724.1699999825</v>
          </cell>
          <cell r="D31">
            <v>311859.5799999952</v>
          </cell>
          <cell r="H31">
            <v>303026.69999999995</v>
          </cell>
          <cell r="I31">
            <v>608371.13</v>
          </cell>
        </row>
        <row r="32">
          <cell r="C32" t="str">
            <v>---------------</v>
          </cell>
          <cell r="D32" t="str">
            <v>---------------</v>
          </cell>
        </row>
        <row r="33">
          <cell r="C33">
            <v>1980655.8299999998</v>
          </cell>
          <cell r="D33">
            <v>1573430.54</v>
          </cell>
        </row>
        <row r="34">
          <cell r="C34">
            <v>-42199.45999999992</v>
          </cell>
          <cell r="D34">
            <v>-84159.21</v>
          </cell>
          <cell r="H34">
            <v>0</v>
          </cell>
          <cell r="I34">
            <v>0</v>
          </cell>
        </row>
        <row r="35">
          <cell r="C35">
            <v>1938456.3699999999</v>
          </cell>
          <cell r="D35">
            <v>1489271.33</v>
          </cell>
          <cell r="H35">
            <v>0</v>
          </cell>
          <cell r="I35">
            <v>0</v>
          </cell>
        </row>
        <row r="36">
          <cell r="C36" t="str">
            <v>---------------</v>
          </cell>
          <cell r="D36" t="str">
            <v>---------------</v>
          </cell>
          <cell r="H36">
            <v>0</v>
          </cell>
          <cell r="I36">
            <v>0</v>
          </cell>
        </row>
        <row r="37">
          <cell r="C37">
            <v>2288180.5399999823</v>
          </cell>
          <cell r="D37">
            <v>1801130.909999995</v>
          </cell>
          <cell r="H37" t="str">
            <v>---------------</v>
          </cell>
          <cell r="I37" t="str">
            <v>---------------</v>
          </cell>
        </row>
        <row r="38">
          <cell r="C38" t="str">
            <v>---------------</v>
          </cell>
          <cell r="D38" t="str">
            <v>---------------</v>
          </cell>
        </row>
        <row r="39">
          <cell r="C39">
            <v>3805396.4699999825</v>
          </cell>
          <cell r="D39">
            <v>3540429.489999991</v>
          </cell>
          <cell r="H39">
            <v>3805396.31</v>
          </cell>
          <cell r="I39">
            <v>3540429.09</v>
          </cell>
        </row>
        <row r="40">
          <cell r="C40" t="str">
            <v>========</v>
          </cell>
          <cell r="D40" t="str">
            <v>========</v>
          </cell>
        </row>
        <row r="42">
          <cell r="C42">
            <v>719000</v>
          </cell>
          <cell r="D42">
            <v>397000</v>
          </cell>
        </row>
        <row r="43">
          <cell r="C43" t="str">
            <v>---------------</v>
          </cell>
          <cell r="D43" t="str">
            <v>---------------</v>
          </cell>
        </row>
        <row r="44">
          <cell r="C44">
            <v>3157142.0020509697</v>
          </cell>
          <cell r="D44">
            <v>4770569.491532991</v>
          </cell>
        </row>
        <row r="45">
          <cell r="C45" t="str">
            <v>---------------</v>
          </cell>
          <cell r="D45" t="str">
            <v>---------------</v>
          </cell>
        </row>
      </sheetData>
      <sheetData sheetId="2">
        <row r="9">
          <cell r="B9">
            <v>0</v>
          </cell>
          <cell r="C9">
            <v>2816.719999999972</v>
          </cell>
        </row>
        <row r="10">
          <cell r="B10">
            <v>618526.1799999997</v>
          </cell>
          <cell r="C10">
            <v>280794.68</v>
          </cell>
        </row>
        <row r="11">
          <cell r="B11">
            <v>0</v>
          </cell>
          <cell r="C11">
            <v>2509.59</v>
          </cell>
        </row>
        <row r="12">
          <cell r="B12">
            <v>0</v>
          </cell>
          <cell r="C12">
            <v>0</v>
          </cell>
        </row>
        <row r="13">
          <cell r="B13">
            <v>330425.3099999953</v>
          </cell>
          <cell r="C13">
            <v>308360.57000000426</v>
          </cell>
        </row>
        <row r="14">
          <cell r="B14">
            <v>0</v>
          </cell>
          <cell r="C14">
            <v>0</v>
          </cell>
        </row>
        <row r="15">
          <cell r="B15">
            <v>48965.970000000096</v>
          </cell>
          <cell r="C15">
            <v>44918.48</v>
          </cell>
        </row>
        <row r="16">
          <cell r="B16">
            <v>997917.4599999951</v>
          </cell>
          <cell r="C16">
            <v>639400.0400000045</v>
          </cell>
        </row>
        <row r="17">
          <cell r="B17" t="str">
            <v>----------------</v>
          </cell>
          <cell r="C17" t="str">
            <v>----------------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440151.91</v>
          </cell>
        </row>
        <row r="20">
          <cell r="B20">
            <v>0</v>
          </cell>
          <cell r="C20">
            <v>440151.91</v>
          </cell>
        </row>
        <row r="21">
          <cell r="B21" t="str">
            <v>----------------</v>
          </cell>
          <cell r="C21" t="str">
            <v>----------------</v>
          </cell>
        </row>
        <row r="22">
          <cell r="B22">
            <v>997917.4599999951</v>
          </cell>
          <cell r="C22">
            <v>1079551.95</v>
          </cell>
        </row>
        <row r="23">
          <cell r="B23" t="str">
            <v>=========</v>
          </cell>
          <cell r="C23" t="str">
            <v>=========</v>
          </cell>
        </row>
        <row r="26">
          <cell r="B26">
            <v>0</v>
          </cell>
          <cell r="C26">
            <v>0</v>
          </cell>
        </row>
        <row r="27">
          <cell r="B27">
            <v>199954.36</v>
          </cell>
          <cell r="C27">
            <v>412880.48</v>
          </cell>
        </row>
        <row r="28">
          <cell r="B28">
            <v>0</v>
          </cell>
          <cell r="C28">
            <v>0</v>
          </cell>
        </row>
        <row r="29">
          <cell r="B29">
            <v>3059.2100000000937</v>
          </cell>
          <cell r="C29">
            <v>0</v>
          </cell>
        </row>
        <row r="30">
          <cell r="B30">
            <v>305344.43000000005</v>
          </cell>
          <cell r="C30">
            <v>714629.9</v>
          </cell>
        </row>
        <row r="31">
          <cell r="B31">
            <v>0</v>
          </cell>
          <cell r="C31">
            <v>0</v>
          </cell>
        </row>
        <row r="32">
          <cell r="B32">
            <v>2509.59</v>
          </cell>
          <cell r="C32">
            <v>0</v>
          </cell>
        </row>
        <row r="33">
          <cell r="B33">
            <v>510867.59000000014</v>
          </cell>
          <cell r="C33">
            <v>1127510.38</v>
          </cell>
        </row>
        <row r="34">
          <cell r="B34" t="str">
            <v>----------------</v>
          </cell>
          <cell r="C34" t="str">
            <v>----------------</v>
          </cell>
        </row>
        <row r="35">
          <cell r="B35">
            <v>37864.589999987336</v>
          </cell>
          <cell r="C35">
            <v>-47958.1899999913</v>
          </cell>
        </row>
        <row r="36">
          <cell r="B36">
            <v>449185.0399999998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487049.62999998714</v>
          </cell>
          <cell r="C38">
            <v>-47958.1899999913</v>
          </cell>
        </row>
        <row r="39">
          <cell r="B39" t="str">
            <v>----------------</v>
          </cell>
          <cell r="C39" t="str">
            <v>----------------</v>
          </cell>
        </row>
        <row r="40">
          <cell r="B40">
            <v>997917.2199999873</v>
          </cell>
          <cell r="C40">
            <v>1079552.1900000086</v>
          </cell>
        </row>
      </sheetData>
      <sheetData sheetId="3">
        <row r="7">
          <cell r="B7">
            <v>27188101</v>
          </cell>
          <cell r="C7">
            <v>25495077</v>
          </cell>
        </row>
        <row r="8">
          <cell r="B8">
            <v>27150236</v>
          </cell>
          <cell r="C8">
            <v>25543035</v>
          </cell>
        </row>
        <row r="16">
          <cell r="B16">
            <v>19.139999999999418</v>
          </cell>
          <cell r="C16">
            <v>3078.350000000093</v>
          </cell>
        </row>
        <row r="17">
          <cell r="B17">
            <v>3426461.42</v>
          </cell>
          <cell r="C17">
            <v>2807935.24</v>
          </cell>
        </row>
        <row r="18">
          <cell r="B18">
            <v>0</v>
          </cell>
          <cell r="C18">
            <v>2509.59</v>
          </cell>
        </row>
        <row r="19">
          <cell r="B19">
            <v>303026.69999999995</v>
          </cell>
          <cell r="C19">
            <v>608371.13</v>
          </cell>
        </row>
        <row r="20">
          <cell r="B20">
            <v>594771.8400000004</v>
          </cell>
          <cell r="C20">
            <v>925197.1499999957</v>
          </cell>
        </row>
        <row r="21">
          <cell r="B21">
            <v>812919.85</v>
          </cell>
          <cell r="C21">
            <v>612965.49</v>
          </cell>
        </row>
        <row r="22">
          <cell r="B22">
            <v>33635.18999999991</v>
          </cell>
          <cell r="C22">
            <v>82601.16</v>
          </cell>
        </row>
        <row r="23">
          <cell r="B23" t="e">
            <v>#REF!</v>
          </cell>
          <cell r="C23" t="e">
            <v>#REF!</v>
          </cell>
        </row>
        <row r="26">
          <cell r="B26">
            <v>75889.05</v>
          </cell>
          <cell r="C26">
            <v>118534.78</v>
          </cell>
        </row>
        <row r="27">
          <cell r="B27">
            <v>-75889.05</v>
          </cell>
          <cell r="C27">
            <v>-118534.78</v>
          </cell>
        </row>
        <row r="28">
          <cell r="B28">
            <v>0</v>
          </cell>
          <cell r="C28">
            <v>0</v>
          </cell>
        </row>
      </sheetData>
      <sheetData sheetId="4">
        <row r="98">
          <cell r="E98">
            <v>25647937</v>
          </cell>
          <cell r="F98">
            <v>27150236</v>
          </cell>
          <cell r="I98">
            <v>24018560</v>
          </cell>
          <cell r="J98">
            <v>25543035</v>
          </cell>
        </row>
        <row r="99">
          <cell r="E99">
            <v>-25647937</v>
          </cell>
          <cell r="F99">
            <v>-27188101</v>
          </cell>
          <cell r="I99">
            <v>-24018560</v>
          </cell>
          <cell r="J99">
            <v>-25495077</v>
          </cell>
        </row>
        <row r="115">
          <cell r="H115">
            <v>134741</v>
          </cell>
          <cell r="J115">
            <v>787965</v>
          </cell>
        </row>
        <row r="116">
          <cell r="H116">
            <v>307478</v>
          </cell>
          <cell r="J116">
            <v>427025</v>
          </cell>
        </row>
        <row r="117">
          <cell r="H117">
            <v>1265183</v>
          </cell>
          <cell r="J117">
            <v>942</v>
          </cell>
        </row>
        <row r="118">
          <cell r="H118">
            <v>-20666</v>
          </cell>
          <cell r="J118">
            <v>-3290</v>
          </cell>
        </row>
        <row r="119">
          <cell r="H119">
            <v>-173701</v>
          </cell>
          <cell r="J119">
            <v>-180901</v>
          </cell>
        </row>
        <row r="120">
          <cell r="H120">
            <v>-51019</v>
          </cell>
          <cell r="J120">
            <v>-38549</v>
          </cell>
        </row>
        <row r="121">
          <cell r="H121">
            <v>71148</v>
          </cell>
          <cell r="J121">
            <v>8325</v>
          </cell>
        </row>
        <row r="122">
          <cell r="H122">
            <v>7000</v>
          </cell>
          <cell r="J122">
            <v>475000</v>
          </cell>
        </row>
        <row r="123">
          <cell r="H123">
            <v>1540164</v>
          </cell>
          <cell r="J123">
            <v>1476517</v>
          </cell>
        </row>
        <row r="124">
          <cell r="H124" t="str">
            <v>-----------------</v>
          </cell>
          <cell r="J124" t="str">
            <v>-----------------</v>
          </cell>
        </row>
        <row r="125">
          <cell r="H125">
            <v>-228120</v>
          </cell>
          <cell r="J125">
            <v>654759</v>
          </cell>
        </row>
        <row r="126">
          <cell r="H126">
            <v>1730419</v>
          </cell>
          <cell r="J126">
            <v>869716</v>
          </cell>
        </row>
        <row r="127">
          <cell r="H127">
            <v>1502299</v>
          </cell>
          <cell r="J127">
            <v>1524475</v>
          </cell>
        </row>
        <row r="128">
          <cell r="H128" t="str">
            <v>-----------------</v>
          </cell>
          <cell r="J128" t="str">
            <v>-----------------</v>
          </cell>
        </row>
        <row r="129">
          <cell r="H129">
            <v>-37865</v>
          </cell>
          <cell r="J129">
            <v>47958</v>
          </cell>
        </row>
        <row r="200">
          <cell r="H200">
            <v>2898294.12</v>
          </cell>
          <cell r="J200">
            <v>3846742</v>
          </cell>
        </row>
        <row r="201">
          <cell r="H201">
            <v>0</v>
          </cell>
          <cell r="J201">
            <v>0.6499999999068677</v>
          </cell>
        </row>
        <row r="202">
          <cell r="H202">
            <v>0</v>
          </cell>
          <cell r="J202">
            <v>0</v>
          </cell>
        </row>
        <row r="204">
          <cell r="H204">
            <v>2898294.12</v>
          </cell>
          <cell r="J204">
            <v>3846742.65</v>
          </cell>
        </row>
        <row r="205">
          <cell r="H205">
            <v>-980911.7000000002</v>
          </cell>
          <cell r="J205">
            <v>-948448.53</v>
          </cell>
        </row>
        <row r="207">
          <cell r="H207">
            <v>1917382.42</v>
          </cell>
          <cell r="J207">
            <v>2898294.12</v>
          </cell>
        </row>
        <row r="208">
          <cell r="H208">
            <v>1239759.5820509698</v>
          </cell>
          <cell r="J208">
            <v>1872275.3715329906</v>
          </cell>
        </row>
        <row r="210">
          <cell r="H210">
            <v>3157142.0020509697</v>
          </cell>
          <cell r="J210">
            <v>4770569.491532991</v>
          </cell>
        </row>
        <row r="222">
          <cell r="H222">
            <v>980911.7000000002</v>
          </cell>
          <cell r="J222">
            <v>948448.53</v>
          </cell>
        </row>
        <row r="223">
          <cell r="H223">
            <v>125304</v>
          </cell>
          <cell r="J223">
            <v>174486</v>
          </cell>
        </row>
        <row r="224">
          <cell r="H224">
            <v>767794</v>
          </cell>
          <cell r="J224">
            <v>763545</v>
          </cell>
        </row>
      </sheetData>
      <sheetData sheetId="9">
        <row r="7">
          <cell r="C7">
            <v>4930</v>
          </cell>
          <cell r="E7">
            <v>4558</v>
          </cell>
        </row>
        <row r="8">
          <cell r="C8">
            <v>5036</v>
          </cell>
          <cell r="E8">
            <v>6765</v>
          </cell>
        </row>
        <row r="9">
          <cell r="C9">
            <v>392</v>
          </cell>
          <cell r="E9">
            <v>505</v>
          </cell>
        </row>
        <row r="10">
          <cell r="C10">
            <v>993</v>
          </cell>
          <cell r="E10">
            <v>970</v>
          </cell>
        </row>
        <row r="11">
          <cell r="C11">
            <v>4658</v>
          </cell>
          <cell r="E11">
            <v>4953</v>
          </cell>
        </row>
        <row r="12">
          <cell r="C12">
            <v>5940</v>
          </cell>
          <cell r="E12">
            <v>6588</v>
          </cell>
        </row>
        <row r="13">
          <cell r="C13">
            <v>329</v>
          </cell>
          <cell r="E13">
            <v>389</v>
          </cell>
        </row>
        <row r="14">
          <cell r="C14">
            <v>452</v>
          </cell>
          <cell r="E14">
            <v>527</v>
          </cell>
        </row>
        <row r="15">
          <cell r="C15">
            <v>1871</v>
          </cell>
          <cell r="E15">
            <v>1874</v>
          </cell>
        </row>
        <row r="16">
          <cell r="C16">
            <v>64</v>
          </cell>
          <cell r="E16">
            <v>59</v>
          </cell>
        </row>
        <row r="24">
          <cell r="C24">
            <v>5245</v>
          </cell>
          <cell r="E24">
            <v>5795</v>
          </cell>
        </row>
        <row r="25">
          <cell r="C25">
            <v>392</v>
          </cell>
          <cell r="E25">
            <v>505</v>
          </cell>
        </row>
        <row r="26">
          <cell r="C26">
            <v>1546</v>
          </cell>
          <cell r="E26">
            <v>1647</v>
          </cell>
        </row>
        <row r="27">
          <cell r="C27">
            <v>7122</v>
          </cell>
          <cell r="E27">
            <v>7805</v>
          </cell>
        </row>
        <row r="28">
          <cell r="C28">
            <v>3326</v>
          </cell>
          <cell r="E28">
            <v>4214</v>
          </cell>
        </row>
        <row r="29">
          <cell r="C29">
            <v>459</v>
          </cell>
          <cell r="E29">
            <v>645</v>
          </cell>
        </row>
        <row r="30">
          <cell r="C30">
            <v>6576</v>
          </cell>
          <cell r="E30">
            <v>6539</v>
          </cell>
        </row>
      </sheetData>
      <sheetData sheetId="13">
        <row r="10">
          <cell r="D10">
            <v>26103243</v>
          </cell>
          <cell r="F10">
            <v>24494865</v>
          </cell>
        </row>
        <row r="11">
          <cell r="D11">
            <v>4403700</v>
          </cell>
          <cell r="F11">
            <v>2124000</v>
          </cell>
        </row>
        <row r="12">
          <cell r="D12">
            <v>825210</v>
          </cell>
          <cell r="F12">
            <v>737040</v>
          </cell>
        </row>
        <row r="13">
          <cell r="D13">
            <v>31332153</v>
          </cell>
          <cell r="F13">
            <v>27355905</v>
          </cell>
        </row>
        <row r="14">
          <cell r="D14" t="str">
            <v>-----------------------</v>
          </cell>
          <cell r="F14" t="str">
            <v>-----------------------</v>
          </cell>
        </row>
        <row r="16">
          <cell r="D16">
            <v>27128101</v>
          </cell>
          <cell r="F16">
            <v>25495077</v>
          </cell>
        </row>
        <row r="17">
          <cell r="D17">
            <v>4996446</v>
          </cell>
          <cell r="F17">
            <v>2087348</v>
          </cell>
        </row>
        <row r="18">
          <cell r="D18">
            <v>32124547</v>
          </cell>
          <cell r="F18">
            <v>27582425</v>
          </cell>
        </row>
        <row r="19">
          <cell r="D19" t="str">
            <v>-----------------------</v>
          </cell>
          <cell r="F19" t="str">
            <v>-----------------------</v>
          </cell>
        </row>
        <row r="20">
          <cell r="D20">
            <v>-792394</v>
          </cell>
          <cell r="F20">
            <v>-226520</v>
          </cell>
        </row>
        <row r="21">
          <cell r="D21" t="str">
            <v>========</v>
          </cell>
          <cell r="F21" t="str">
            <v>========</v>
          </cell>
        </row>
        <row r="23">
          <cell r="D23">
            <v>-37865</v>
          </cell>
          <cell r="F23">
            <v>47958</v>
          </cell>
        </row>
        <row r="24">
          <cell r="D24">
            <v>-449185</v>
          </cell>
          <cell r="F24">
            <v>440152</v>
          </cell>
        </row>
        <row r="25">
          <cell r="D25">
            <v>-487050</v>
          </cell>
          <cell r="F25">
            <v>488110</v>
          </cell>
        </row>
        <row r="26">
          <cell r="D26">
            <v>-305344.43000000005</v>
          </cell>
          <cell r="F26">
            <v>-714629.9</v>
          </cell>
        </row>
        <row r="27">
          <cell r="D27">
            <v>-792394.43</v>
          </cell>
          <cell r="F27">
            <v>-226519.9</v>
          </cell>
        </row>
      </sheetData>
      <sheetData sheetId="16">
        <row r="1">
          <cell r="E1" t="str">
            <v>דף 26</v>
          </cell>
        </row>
      </sheetData>
      <sheetData sheetId="17">
        <row r="1">
          <cell r="J1" t="str">
            <v>דף 27</v>
          </cell>
        </row>
      </sheetData>
      <sheetData sheetId="18">
        <row r="3">
          <cell r="Q3" t="str">
            <v>דף 28</v>
          </cell>
        </row>
      </sheetData>
      <sheetData sheetId="20">
        <row r="1">
          <cell r="S1" t="str">
            <v>מספר</v>
          </cell>
          <cell r="T1" t="str">
            <v>שם התב''ר</v>
          </cell>
          <cell r="U1" t="str">
            <v>סכום</v>
          </cell>
          <cell r="W1" t="str">
            <v>מספר</v>
          </cell>
          <cell r="X1" t="str">
            <v>שם התב''ר</v>
          </cell>
          <cell r="Y1" t="str">
            <v>סכום</v>
          </cell>
        </row>
        <row r="2">
          <cell r="S2" t="str">
            <v>&gt;0</v>
          </cell>
          <cell r="U2" t="str">
            <v>&lt;0</v>
          </cell>
          <cell r="W2" t="str">
            <v>&gt;0</v>
          </cell>
          <cell r="Y2" t="str">
            <v>&gt;0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ריכוז תקבולים ותשלומים"/>
      <sheetName val="תבר 1"/>
      <sheetName val="תקציב + תבר"/>
      <sheetName val="באורים"/>
      <sheetName val="פרוטים"/>
      <sheetName val="פרוטים_תבר"/>
      <sheetName val="מקורות ושימושים"/>
      <sheetName val="נספח 1"/>
      <sheetName val="מצב בחייבים ארנונה והיטלים"/>
      <sheetName val="חשבון על בסיס ראשוני"/>
      <sheetName val="מצב החייבים והשתתפויות"/>
      <sheetName val="מצב חשבון החייבים"/>
      <sheetName val="דוח גביה"/>
      <sheetName val="מצב חשבון המלוות"/>
      <sheetName val="תקציב סעיפים א-ב"/>
      <sheetName val="תקציב סעיפים ג"/>
      <sheetName val="פרקים"/>
      <sheetName val="ביצוע התקציב רגיל"/>
      <sheetName val="הוצאות שכר"/>
      <sheetName val="התפלגות מרכיבי השכר"/>
      <sheetName val="תעריפי ארנונה"/>
      <sheetName val="תבר 2 "/>
      <sheetName val="תמיכות"/>
      <sheetName val="ריכוז עומס מילוות"/>
      <sheetName val="עומס מילוות"/>
      <sheetName val="data"/>
      <sheetName val="משתנים"/>
      <sheetName val="tempTabar"/>
      <sheetName val="המתן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טופס1"/>
      <sheetName val="ט.1 +פקודות"/>
      <sheetName val="טופס2"/>
      <sheetName val="ט.2 +פקודות"/>
      <sheetName val="פ. נוספות"/>
      <sheetName val="טופס3 "/>
      <sheetName val="תברים "/>
      <sheetName val="דוח גביה"/>
      <sheetName val="טופס 6"/>
      <sheetName val="טופס 7"/>
      <sheetName val="שכר  גבוה "/>
      <sheetName val="שכר לפי דרוגים "/>
      <sheetName val="ביצוע לפי רבעון"/>
      <sheetName val="בדיקה לוגית"/>
      <sheetName val="בירורים"/>
      <sheetName val="דוחות 66"/>
      <sheetName val="משתנים"/>
    </sheetNames>
    <sheetDataSet>
      <sheetData sheetId="16">
        <row r="1">
          <cell r="B1" t="str">
            <v>ארנונה כללית </v>
          </cell>
        </row>
        <row r="2">
          <cell r="B2" t="str">
            <v>אגרת מים</v>
          </cell>
        </row>
        <row r="3">
          <cell r="B3" t="str">
            <v>יתר עצמיות</v>
          </cell>
        </row>
        <row r="4">
          <cell r="B4" t="str">
            <v>תקבולים ממשרד החינוך</v>
          </cell>
        </row>
        <row r="5">
          <cell r="B5" t="str">
            <v>תקבולים ממשרד הרווחה</v>
          </cell>
        </row>
        <row r="6">
          <cell r="B6" t="str">
            <v>מענק כללי לאיזון</v>
          </cell>
        </row>
        <row r="7">
          <cell r="B7" t="str">
            <v>מענק מ.פנים אוסלו</v>
          </cell>
        </row>
        <row r="8">
          <cell r="B8" t="str">
            <v>מענק מיוחד -חד פעמי</v>
          </cell>
        </row>
        <row r="9">
          <cell r="B9" t="str">
            <v>מענק  פיצוי וואי</v>
          </cell>
        </row>
        <row r="10">
          <cell r="B10" t="str">
            <v>מענק  בגין פרישה</v>
          </cell>
        </row>
        <row r="11">
          <cell r="B11" t="str">
            <v>מענק רזרבה</v>
          </cell>
        </row>
        <row r="12">
          <cell r="B12" t="str">
            <v>מענק מיועד </v>
          </cell>
        </row>
        <row r="13">
          <cell r="B13" t="str">
            <v>תקבולים ממשלתיים אחרים</v>
          </cell>
        </row>
        <row r="14">
          <cell r="B14" t="str">
            <v>הנחות ארנונה</v>
          </cell>
        </row>
        <row r="15">
          <cell r="B15" t="str">
            <v>מענק לכיסוי גרעון</v>
          </cell>
        </row>
        <row r="16">
          <cell r="B16" t="str">
            <v>שכר כללי</v>
          </cell>
        </row>
        <row r="17">
          <cell r="B17" t="str">
            <v>פעולות כלליות</v>
          </cell>
        </row>
        <row r="18">
          <cell r="B18" t="str">
            <v>מפעל המים</v>
          </cell>
        </row>
        <row r="19">
          <cell r="B19" t="str">
            <v>שכר עובדי חינוך ותרבות</v>
          </cell>
        </row>
        <row r="20">
          <cell r="B20" t="str">
            <v>פעולות חינוך ותרבות</v>
          </cell>
        </row>
        <row r="21">
          <cell r="B21" t="str">
            <v>שכר עובדי רווחה</v>
          </cell>
        </row>
        <row r="22">
          <cell r="B22" t="str">
            <v>פעולות רווחה</v>
          </cell>
        </row>
        <row r="23">
          <cell r="B23" t="str">
            <v>פרעון מלוות</v>
          </cell>
        </row>
        <row r="24">
          <cell r="B24" t="str">
            <v>הוצאות מימון</v>
          </cell>
        </row>
        <row r="25">
          <cell r="B25" t="str">
            <v>הנחות ארנונה-הוצאה</v>
          </cell>
        </row>
        <row r="26">
          <cell r="B26" t="str">
            <v>הוצאה בגין פרישה</v>
          </cell>
        </row>
        <row r="27">
          <cell r="B27" t="str">
            <v>הוצאה לכיסוי גרעון</v>
          </cell>
        </row>
        <row r="28">
          <cell r="B28" t="str">
            <v>קופה ובנקים</v>
          </cell>
        </row>
        <row r="29">
          <cell r="B29" t="str">
            <v>הכנסות מתוקצבות  שטרם נתקבלו</v>
          </cell>
        </row>
        <row r="30">
          <cell r="B30" t="str">
            <v>חייבים תשלומים לא מתוקצבים</v>
          </cell>
        </row>
        <row r="31">
          <cell r="B31" t="str">
            <v>גרעונות בתקציב הרגיל</v>
          </cell>
        </row>
        <row r="32">
          <cell r="B32" t="str">
            <v>גרעון לראשית השנה</v>
          </cell>
        </row>
        <row r="33">
          <cell r="B33" t="str">
            <v>סכום להקטנת הגרעון</v>
          </cell>
        </row>
        <row r="34">
          <cell r="B34" t="str">
            <v>גרעון(עודף) בשנת הדוח</v>
          </cell>
        </row>
        <row r="35">
          <cell r="B35" t="str">
            <v>גרעונות  סופיים בתקציב הבלתי רגיל</v>
          </cell>
        </row>
        <row r="36">
          <cell r="B36" t="str">
            <v>גרעונות זמניים בתב"רים</v>
          </cell>
        </row>
        <row r="37">
          <cell r="B37" t="str">
            <v>עודפים זמניים בתב"רים</v>
          </cell>
        </row>
        <row r="38">
          <cell r="B38" t="str">
            <v>משיכות יתר והלוואות</v>
          </cell>
        </row>
        <row r="39">
          <cell r="B39" t="str">
            <v>קרן לעבודות פיתוח </v>
          </cell>
        </row>
        <row r="40">
          <cell r="B40" t="str">
            <v>עודף זמני בתב"רים</v>
          </cell>
        </row>
        <row r="41">
          <cell r="B41" t="str">
            <v>גרעון זמני בתב"רים</v>
          </cell>
        </row>
        <row r="42">
          <cell r="B42" t="str">
            <v>עובדים ומוסדות שכר</v>
          </cell>
        </row>
        <row r="43">
          <cell r="B43" t="str">
            <v>ספקים וזכאים</v>
          </cell>
        </row>
        <row r="44">
          <cell r="B44" t="str">
            <v>ארנונה מראש\ הכנסות מראש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מאזן"/>
      <sheetName val="מאזן+פקודות "/>
      <sheetName val="תמצית תקציב"/>
      <sheetName val="תמצית תקציב +פקודות"/>
      <sheetName val="פ. נוספות"/>
      <sheetName val="פ. נוספות (2)"/>
      <sheetName val="פירוט תברים "/>
      <sheetName val="תברים"/>
      <sheetName val="ריכוז תקבולים תברים"/>
      <sheetName val="דוח גביה"/>
      <sheetName val="דוח גביה-מאזן"/>
      <sheetName val="תעריף ארנונה"/>
      <sheetName val="שכר ומשרות"/>
      <sheetName val="ביצוע לפי רבעון "/>
      <sheetName val="משתנים"/>
    </sheetNames>
    <sheetDataSet>
      <sheetData sheetId="14">
        <row r="2">
          <cell r="B2" t="str">
            <v>ארנונה כללית</v>
          </cell>
        </row>
        <row r="3">
          <cell r="B3" t="str">
            <v>הכנסות ממכירת מים</v>
          </cell>
        </row>
        <row r="4">
          <cell r="B4" t="str">
            <v>עצמיות חינוך</v>
          </cell>
        </row>
        <row r="5">
          <cell r="B5" t="str">
            <v>עצמיות רווחה</v>
          </cell>
        </row>
        <row r="6">
          <cell r="B6" t="str">
            <v>עצמיות אחר</v>
          </cell>
        </row>
        <row r="7">
          <cell r="B7" t="str">
            <v>תקבולים ממשרד החינוך</v>
          </cell>
        </row>
        <row r="8">
          <cell r="B8" t="str">
            <v>תקבולים ממשרד הרווחה</v>
          </cell>
        </row>
        <row r="9">
          <cell r="B9" t="str">
            <v>תקבולים ממשלתיים אחרים</v>
          </cell>
        </row>
        <row r="10">
          <cell r="B10" t="str">
            <v>מענק כללי לאיזון</v>
          </cell>
        </row>
        <row r="11">
          <cell r="B11" t="str">
            <v>מענקים מיועדים</v>
          </cell>
        </row>
        <row r="12">
          <cell r="B12" t="str">
            <v>תקבולים אחרים</v>
          </cell>
        </row>
        <row r="13">
          <cell r="B13" t="str">
            <v>כיסוי ממקורות הרשות בשנים הבאות</v>
          </cell>
        </row>
        <row r="14">
          <cell r="B14" t="str">
            <v>מענק לכיסוי גרעון מצטבר</v>
          </cell>
        </row>
        <row r="15">
          <cell r="B15" t="str">
            <v>הנחות בארנונה (הכנסות)</v>
          </cell>
        </row>
        <row r="16">
          <cell r="B16" t="str">
            <v>הוצאות שכר כללי</v>
          </cell>
        </row>
        <row r="17">
          <cell r="B17" t="str">
            <v>פעולות כלליות</v>
          </cell>
        </row>
        <row r="18">
          <cell r="B18" t="str">
            <v>הוצאות רכישת מים</v>
          </cell>
        </row>
        <row r="19">
          <cell r="B19" t="str">
            <v>שכר עובדי חינוך</v>
          </cell>
        </row>
        <row r="20">
          <cell r="B20" t="str">
            <v>פעולות חינוך</v>
          </cell>
        </row>
        <row r="21">
          <cell r="B21" t="str">
            <v>שכר עובדי רווחה</v>
          </cell>
        </row>
        <row r="22">
          <cell r="B22" t="str">
            <v>פעולות רווחה</v>
          </cell>
        </row>
        <row r="23">
          <cell r="B23" t="str">
            <v>סה"כ רווחה</v>
          </cell>
        </row>
        <row r="24">
          <cell r="B24" t="str">
            <v>פרעון מלוות מים וביוב</v>
          </cell>
        </row>
        <row r="25">
          <cell r="B25" t="str">
            <v>פרעון מלוות אחרות</v>
          </cell>
        </row>
        <row r="26">
          <cell r="B26" t="str">
            <v>סה"כ פרעון מלוות</v>
          </cell>
        </row>
        <row r="27">
          <cell r="B27" t="str">
            <v>הוצאות מימון</v>
          </cell>
        </row>
        <row r="28">
          <cell r="B28" t="str">
            <v>העברות והוצאות חד פעמיות</v>
          </cell>
        </row>
        <row r="29">
          <cell r="B29" t="str">
            <v>העברה לכיסוי גרעון מצטבר</v>
          </cell>
        </row>
        <row r="30">
          <cell r="B30" t="str">
            <v>הנחות בארנונה (הוצאות)</v>
          </cell>
        </row>
        <row r="31">
          <cell r="B31" t="str">
            <v>נכסים נזילים: קופה ובנקים</v>
          </cell>
        </row>
        <row r="32">
          <cell r="B32" t="str">
            <v>הכנסות מתוקצבות שטרם התקבלו</v>
          </cell>
        </row>
        <row r="33">
          <cell r="B33" t="str">
            <v>חייבים - תשלומים לא מתוקצבים</v>
          </cell>
        </row>
        <row r="34">
          <cell r="B34" t="str">
            <v>השקעות מיועדות לכסוי קרן לעבודות פיתוח</v>
          </cell>
        </row>
        <row r="35">
          <cell r="B35" t="str">
            <v>השקעות במימון קרנות מתוקצבות</v>
          </cell>
        </row>
        <row r="36">
          <cell r="B36" t="str">
            <v>גרעון לראשית השנה</v>
          </cell>
        </row>
        <row r="37">
          <cell r="B37" t="str">
            <v>סכום שהתקבל להקטנת הגרעון (במינוס) (1)</v>
          </cell>
        </row>
        <row r="38">
          <cell r="B38" t="str">
            <v>גרעון (עודף) שוטף בתקופת הדוח</v>
          </cell>
        </row>
        <row r="39">
          <cell r="B39" t="str">
            <v>גרעונות (עודפים) סופיים בתב"רים</v>
          </cell>
        </row>
        <row r="40">
          <cell r="B40" t="str">
            <v>סכום שהתקבל להקטנת הגרעון הסופי בתבר"ים (במינוס) (2)</v>
          </cell>
        </row>
        <row r="41">
          <cell r="B41" t="str">
            <v>גרעונות  זמניים</v>
          </cell>
        </row>
        <row r="42">
          <cell r="B42" t="str">
            <v>עודפים זמניים</v>
          </cell>
        </row>
        <row r="43">
          <cell r="B43" t="str">
            <v>בנקים: משיכות יתר והלוואות</v>
          </cell>
        </row>
        <row r="44">
          <cell r="B44" t="str">
            <v>משרדי ממשלה</v>
          </cell>
        </row>
        <row r="45">
          <cell r="B45" t="str">
            <v>מוסדות שכר - הוצאות מתוקצבות שטרם שולמו</v>
          </cell>
        </row>
        <row r="46">
          <cell r="B46" t="str">
            <v>ספקים וזכאים (*) - הוצאות מתוקצבות שטרם שולמו</v>
          </cell>
        </row>
        <row r="47">
          <cell r="B47" t="str">
            <v>פקדונות, הכנסות מראש ואחרים</v>
          </cell>
        </row>
        <row r="48">
          <cell r="B48" t="str">
            <v>קרנות בלתי מתוקצבות (3)</v>
          </cell>
        </row>
        <row r="49">
          <cell r="B49" t="str">
            <v>קרנות מתוקצבות</v>
          </cell>
        </row>
        <row r="50">
          <cell r="B50" t="str">
            <v>עודף לראשית השנה</v>
          </cell>
        </row>
        <row r="51">
          <cell r="B51" t="str">
            <v>עודף (גרעון) בתקופת הדוח</v>
          </cell>
        </row>
        <row r="52">
          <cell r="B52" t="str">
            <v>העברת עודפי שנים קודמות לתקציב הרגיל  (במינוס)</v>
          </cell>
        </row>
        <row r="53">
          <cell r="B53" t="str">
            <v>עודפי מימון זמניים</v>
          </cell>
        </row>
        <row r="54">
          <cell r="B54" t="str">
            <v>גרעונות מימון זמניים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מאזן"/>
      <sheetName val="מאזן+פקודות "/>
      <sheetName val="תמצית תקציב"/>
      <sheetName val="תמצית תקציב +פקודות"/>
      <sheetName val="פ. נוספות"/>
      <sheetName val="ריכוז תקבולים תברים"/>
      <sheetName val="תברים "/>
      <sheetName val="פירוט תברים"/>
      <sheetName val="שכר ומשרות "/>
      <sheetName val="דוח גביה"/>
      <sheetName val="תעריף ארנונה"/>
      <sheetName val="ביצוע לפי רבעון "/>
      <sheetName val="משתנים"/>
    </sheetNames>
    <sheetDataSet>
      <sheetData sheetId="12">
        <row r="2">
          <cell r="B2" t="str">
            <v>ארנונה כללית</v>
          </cell>
        </row>
        <row r="3">
          <cell r="B3" t="str">
            <v>הכנסות ממכירת מים</v>
          </cell>
        </row>
        <row r="4">
          <cell r="B4" t="str">
            <v>עצמיות חינוך</v>
          </cell>
        </row>
        <row r="5">
          <cell r="B5" t="str">
            <v>עצמיות רווחה</v>
          </cell>
        </row>
        <row r="6">
          <cell r="B6" t="str">
            <v>עצמיות אחר</v>
          </cell>
        </row>
        <row r="7">
          <cell r="B7" t="str">
            <v>תקבולים ממשרד החינוך</v>
          </cell>
        </row>
        <row r="8">
          <cell r="B8" t="str">
            <v>תקבולים ממשרד הרווחה</v>
          </cell>
        </row>
        <row r="9">
          <cell r="B9" t="str">
            <v>תקבולים ממשלתיים אחרים</v>
          </cell>
        </row>
        <row r="10">
          <cell r="B10" t="str">
            <v>מענק כללי לאיזון</v>
          </cell>
        </row>
        <row r="11">
          <cell r="B11" t="str">
            <v>מענקים מיועדים</v>
          </cell>
        </row>
        <row r="12">
          <cell r="B12" t="str">
            <v>תקבולים אחרים</v>
          </cell>
        </row>
        <row r="13">
          <cell r="B13" t="str">
            <v>הכנסות ח"פ ובגין שנים קודמות</v>
          </cell>
        </row>
        <row r="14">
          <cell r="B14" t="str">
            <v>כיסוי ממקורות הרשות בשנים הבאות</v>
          </cell>
        </row>
        <row r="15">
          <cell r="B15" t="str">
            <v>מענק לכיסוי גרעון מצטבר</v>
          </cell>
        </row>
        <row r="16">
          <cell r="B16" t="str">
            <v>הנחות בארנונה (הכנסות)</v>
          </cell>
        </row>
        <row r="17">
          <cell r="B17" t="str">
            <v>הוצאות שכר כללי</v>
          </cell>
        </row>
        <row r="18">
          <cell r="B18" t="str">
            <v>פעולות כלליות</v>
          </cell>
        </row>
        <row r="19">
          <cell r="B19" t="str">
            <v>הוצאות רכישת מים</v>
          </cell>
        </row>
        <row r="20">
          <cell r="B20" t="str">
            <v>שכר עובדי חינוך</v>
          </cell>
        </row>
        <row r="21">
          <cell r="B21" t="str">
            <v>פעולות חינוך</v>
          </cell>
        </row>
        <row r="22">
          <cell r="B22" t="str">
            <v>שכר עובדי רווחה</v>
          </cell>
        </row>
        <row r="23">
          <cell r="B23" t="str">
            <v>פעולות רווחה</v>
          </cell>
        </row>
        <row r="24">
          <cell r="B24" t="str">
            <v>סה"כ רווחה</v>
          </cell>
        </row>
        <row r="25">
          <cell r="B25" t="str">
            <v>פרעון מלוות מים וביוב</v>
          </cell>
        </row>
        <row r="26">
          <cell r="B26" t="str">
            <v>פרעון מלוות אחרות</v>
          </cell>
        </row>
        <row r="27">
          <cell r="B27" t="str">
            <v>סה"כ פרעון מלוות</v>
          </cell>
        </row>
        <row r="28">
          <cell r="B28" t="str">
            <v>הוצאות מימון</v>
          </cell>
        </row>
        <row r="29">
          <cell r="B29" t="str">
            <v>העברות והוצאות חד פעמיות</v>
          </cell>
        </row>
        <row r="30">
          <cell r="B30" t="str">
            <v>העברה לכיסוי גרעון מצטבר</v>
          </cell>
        </row>
        <row r="31">
          <cell r="B31" t="str">
            <v>הנחות בארנונה (הוצאות)</v>
          </cell>
        </row>
        <row r="32">
          <cell r="B32" t="str">
            <v>נכסים נזילים: קופה ובנקים</v>
          </cell>
        </row>
        <row r="33">
          <cell r="B33" t="str">
            <v>הכנסות מתוקצבות שטרם התקבלו</v>
          </cell>
        </row>
        <row r="34">
          <cell r="B34" t="str">
            <v>חייבים - תשלומים לא מתוקצבים</v>
          </cell>
        </row>
        <row r="35">
          <cell r="B35" t="str">
            <v>השקעות מיועדות לכסוי קרן לעבודות פיתוח</v>
          </cell>
        </row>
        <row r="36">
          <cell r="B36" t="str">
            <v>השקעות במימון קרנות מתוקצבות</v>
          </cell>
        </row>
        <row r="37">
          <cell r="B37" t="str">
            <v>גרעון לראשית השנה</v>
          </cell>
        </row>
        <row r="38">
          <cell r="B38" t="str">
            <v>סכום שהתקבל להקטנת הגרעון (במינוס) (1)</v>
          </cell>
        </row>
        <row r="39">
          <cell r="B39" t="str">
            <v>גרעון (עודף) שוטף בתקופת הדוח</v>
          </cell>
        </row>
        <row r="40">
          <cell r="B40" t="str">
            <v>גרעונות סופיים בתב"רים</v>
          </cell>
        </row>
        <row r="41">
          <cell r="B41" t="str">
            <v>סכום שהתקבל להקטנת הגרעון הסופי בתבר"ים (במינוס) (2)</v>
          </cell>
        </row>
        <row r="42">
          <cell r="B42" t="str">
            <v>גרעונות מימון זמניים</v>
          </cell>
        </row>
        <row r="43">
          <cell r="B43" t="str">
            <v>עודפי מימון זמניים</v>
          </cell>
        </row>
        <row r="44">
          <cell r="B44" t="str">
            <v>בנקים: משיכות יתר והלוואות</v>
          </cell>
        </row>
        <row r="45">
          <cell r="B45" t="str">
            <v>משרדי ממשלה</v>
          </cell>
        </row>
        <row r="46">
          <cell r="B46" t="str">
            <v>מוסדות שכר - הוצאות מתוקצבות שטרם שולמו</v>
          </cell>
        </row>
        <row r="47">
          <cell r="B47" t="str">
            <v>ספקים וזכאים (*) - הוצאות מתוקצבות שטרם שולמו</v>
          </cell>
        </row>
        <row r="48">
          <cell r="B48" t="str">
            <v>פקדונות, הכנסות מראש ואחרים</v>
          </cell>
        </row>
        <row r="49">
          <cell r="B49" t="str">
            <v>קרנות בלתי מתוקצבות (3)</v>
          </cell>
        </row>
        <row r="50">
          <cell r="B50" t="str">
            <v>קרנות מתוקצבות</v>
          </cell>
        </row>
        <row r="51">
          <cell r="B51" t="str">
            <v>עודף לראשית השנה</v>
          </cell>
        </row>
        <row r="52">
          <cell r="B52" t="str">
            <v>עודף (גרעון) בתקופת הדוח</v>
          </cell>
        </row>
        <row r="53">
          <cell r="B53" t="str">
            <v>העברת עודפי שנים קודמות לתקציב הרגיל  (במינוס)</v>
          </cell>
        </row>
        <row r="54">
          <cell r="B54" t="str">
            <v>עודפים  זמניים</v>
          </cell>
        </row>
        <row r="55">
          <cell r="B55" t="str">
            <v>גרעונות  זמניים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טופס1"/>
      <sheetName val="טופס1 +פקודות"/>
      <sheetName val="טופס2"/>
      <sheetName val="טופס2 +פקודות"/>
      <sheetName val="פקודות נוספות"/>
      <sheetName val="טופס3"/>
      <sheetName val="תברים "/>
      <sheetName val="תקבולים-תברים"/>
      <sheetName val="דוח גביה"/>
      <sheetName val="טופס 6   "/>
      <sheetName val="שכר ומשרות"/>
      <sheetName val="ביצוע לפי רבעון"/>
      <sheetName val="ביצוע לפי רבעון (2)"/>
      <sheetName val="בדיקות לוגיות"/>
      <sheetName val="משתנים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טופס1"/>
      <sheetName val="טופס1 +פקודות"/>
      <sheetName val="טופס2"/>
      <sheetName val="טופס2 +פקודות"/>
      <sheetName val="פקודות נוספות"/>
      <sheetName val="טופס3"/>
      <sheetName val="תברים"/>
      <sheetName val="תקבולים-תברים"/>
      <sheetName val="דוח גביה"/>
      <sheetName val="טופס 6   "/>
      <sheetName val="טופס 7"/>
      <sheetName val="שכר גבוהה"/>
      <sheetName val="שכר לפי דרוגים"/>
      <sheetName val="ביצוע לפי רבעון"/>
      <sheetName val="בדיקות לוגיות"/>
      <sheetName val="בירורים "/>
      <sheetName val="משתנים"/>
    </sheetNames>
    <sheetDataSet>
      <sheetData sheetId="6">
        <row r="73">
          <cell r="A73">
            <v>1</v>
          </cell>
          <cell r="B73" t="str">
            <v>62  מינהל כספי</v>
          </cell>
          <cell r="C73">
            <v>2213</v>
          </cell>
          <cell r="D73">
            <v>0</v>
          </cell>
          <cell r="E73">
            <v>0</v>
          </cell>
          <cell r="F73">
            <v>717</v>
          </cell>
          <cell r="G73">
            <v>717</v>
          </cell>
          <cell r="H73">
            <v>717</v>
          </cell>
          <cell r="I73">
            <v>717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</v>
          </cell>
          <cell r="B74" t="str">
            <v>72  שמירה וביטחון </v>
          </cell>
          <cell r="C74">
            <v>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</v>
          </cell>
          <cell r="B75" t="str">
            <v>הנדסה 73</v>
          </cell>
          <cell r="C75">
            <v>250</v>
          </cell>
          <cell r="D75">
            <v>85</v>
          </cell>
          <cell r="E75">
            <v>186</v>
          </cell>
          <cell r="F75">
            <v>135</v>
          </cell>
          <cell r="G75">
            <v>35</v>
          </cell>
          <cell r="H75">
            <v>220</v>
          </cell>
          <cell r="I75">
            <v>221</v>
          </cell>
          <cell r="J75">
            <v>0</v>
          </cell>
          <cell r="K75">
            <v>1</v>
          </cell>
          <cell r="L75">
            <v>-1</v>
          </cell>
        </row>
        <row r="76">
          <cell r="A76">
            <v>12</v>
          </cell>
          <cell r="B76" t="str">
            <v>74 נכסים ציבורים</v>
          </cell>
          <cell r="C76">
            <v>11807</v>
          </cell>
          <cell r="D76">
            <v>8972</v>
          </cell>
          <cell r="E76">
            <v>12827</v>
          </cell>
          <cell r="F76">
            <v>2258</v>
          </cell>
          <cell r="G76">
            <v>2294</v>
          </cell>
          <cell r="H76">
            <v>11230</v>
          </cell>
          <cell r="I76">
            <v>15121</v>
          </cell>
          <cell r="J76">
            <v>300</v>
          </cell>
          <cell r="K76">
            <v>4191</v>
          </cell>
          <cell r="L76">
            <v>-3891</v>
          </cell>
        </row>
        <row r="77">
          <cell r="A77">
            <v>4</v>
          </cell>
          <cell r="B77" t="str">
            <v>81 חינוך</v>
          </cell>
          <cell r="C77">
            <v>19408</v>
          </cell>
          <cell r="D77">
            <v>18788</v>
          </cell>
          <cell r="E77">
            <v>17716</v>
          </cell>
          <cell r="F77">
            <v>2207</v>
          </cell>
          <cell r="G77">
            <v>2576</v>
          </cell>
          <cell r="H77">
            <v>20995</v>
          </cell>
          <cell r="I77">
            <v>20292</v>
          </cell>
          <cell r="J77">
            <v>1557</v>
          </cell>
          <cell r="K77">
            <v>854</v>
          </cell>
          <cell r="L77">
            <v>703</v>
          </cell>
        </row>
        <row r="78">
          <cell r="A78">
            <v>2</v>
          </cell>
          <cell r="B78" t="str">
            <v>תרבות  82</v>
          </cell>
          <cell r="C78">
            <v>9540</v>
          </cell>
          <cell r="D78">
            <v>10121</v>
          </cell>
          <cell r="E78">
            <v>9317</v>
          </cell>
          <cell r="F78">
            <v>230</v>
          </cell>
          <cell r="G78">
            <v>0</v>
          </cell>
          <cell r="H78">
            <v>10351</v>
          </cell>
          <cell r="I78">
            <v>9317</v>
          </cell>
          <cell r="J78">
            <v>1240</v>
          </cell>
          <cell r="K78">
            <v>206</v>
          </cell>
          <cell r="L78">
            <v>1034</v>
          </cell>
        </row>
        <row r="79">
          <cell r="A79">
            <v>1</v>
          </cell>
          <cell r="B79" t="str">
            <v>רווחה 84</v>
          </cell>
          <cell r="C79">
            <v>1027</v>
          </cell>
          <cell r="D79">
            <v>1889</v>
          </cell>
          <cell r="E79">
            <v>1348</v>
          </cell>
          <cell r="F79">
            <v>0</v>
          </cell>
          <cell r="G79">
            <v>0</v>
          </cell>
          <cell r="H79">
            <v>1889</v>
          </cell>
          <cell r="I79">
            <v>1348</v>
          </cell>
          <cell r="J79">
            <v>541</v>
          </cell>
          <cell r="K79">
            <v>0</v>
          </cell>
          <cell r="L79">
            <v>541</v>
          </cell>
        </row>
        <row r="80">
          <cell r="A80">
            <v>1</v>
          </cell>
          <cell r="B80" t="str">
            <v>91 מיים</v>
          </cell>
          <cell r="C80">
            <v>500</v>
          </cell>
          <cell r="D80">
            <v>500</v>
          </cell>
          <cell r="E80">
            <v>1513</v>
          </cell>
          <cell r="F80">
            <v>0</v>
          </cell>
          <cell r="G80">
            <v>395</v>
          </cell>
          <cell r="H80">
            <v>500</v>
          </cell>
          <cell r="I80">
            <v>1908</v>
          </cell>
          <cell r="J80">
            <v>0</v>
          </cell>
          <cell r="K80">
            <v>1408</v>
          </cell>
          <cell r="L80">
            <v>-1408</v>
          </cell>
        </row>
        <row r="81">
          <cell r="A81">
            <v>2</v>
          </cell>
          <cell r="B81" t="str">
            <v>97 ביוב</v>
          </cell>
          <cell r="C81">
            <v>1450</v>
          </cell>
          <cell r="D81">
            <v>1200</v>
          </cell>
          <cell r="E81">
            <v>1200</v>
          </cell>
          <cell r="F81">
            <v>22</v>
          </cell>
          <cell r="G81">
            <v>41</v>
          </cell>
          <cell r="H81">
            <v>1222</v>
          </cell>
          <cell r="I81">
            <v>1241</v>
          </cell>
          <cell r="J81">
            <v>0</v>
          </cell>
          <cell r="K81">
            <v>19</v>
          </cell>
          <cell r="L81">
            <v>-19</v>
          </cell>
        </row>
        <row r="82">
          <cell r="A82">
            <v>25</v>
          </cell>
          <cell r="C82">
            <v>46395</v>
          </cell>
          <cell r="D82">
            <v>41555</v>
          </cell>
          <cell r="E82">
            <v>44107</v>
          </cell>
          <cell r="F82">
            <v>5569</v>
          </cell>
          <cell r="G82">
            <v>6058</v>
          </cell>
          <cell r="H82">
            <v>47124</v>
          </cell>
          <cell r="I82">
            <v>50165</v>
          </cell>
          <cell r="J82">
            <v>3638</v>
          </cell>
          <cell r="K82">
            <v>6679</v>
          </cell>
          <cell r="L82">
            <v>-3041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טופס1"/>
      <sheetName val="טופס1 +פקודות"/>
      <sheetName val="טופס2"/>
      <sheetName val="טופס2 +פקודות"/>
      <sheetName val="פקודות נוספות"/>
      <sheetName val="טופס3"/>
      <sheetName val="תברים"/>
      <sheetName val="תקבולים-תברים"/>
      <sheetName val="דוח גביה"/>
      <sheetName val="טופס 6   "/>
      <sheetName val="טופס 7"/>
      <sheetName val="ביצוע לפי רבעון"/>
      <sheetName val="משתנים"/>
      <sheetName val="בדיקות לוגיות"/>
    </sheetNames>
    <sheetDataSet>
      <sheetData sheetId="12">
        <row r="1">
          <cell r="B1" t="str">
            <v>ארנונה כללית </v>
          </cell>
        </row>
        <row r="2">
          <cell r="B2" t="str">
            <v>מפעל המים</v>
          </cell>
        </row>
        <row r="3">
          <cell r="B3" t="str">
            <v>יתר עצמיות</v>
          </cell>
        </row>
        <row r="4">
          <cell r="B4" t="str">
            <v>תקבולים ממשרד החינוך</v>
          </cell>
        </row>
        <row r="5">
          <cell r="B5" t="str">
            <v>תקבולים ממשרד הרווחה</v>
          </cell>
        </row>
        <row r="6">
          <cell r="B6" t="str">
            <v>מענק כללי לאיזון</v>
          </cell>
        </row>
        <row r="7">
          <cell r="B7" t="str">
            <v>מענק רזרבה</v>
          </cell>
        </row>
        <row r="8">
          <cell r="B8" t="str">
            <v>מענק מותנה</v>
          </cell>
        </row>
        <row r="9">
          <cell r="B9" t="str">
            <v>מענק מיועד</v>
          </cell>
        </row>
        <row r="10">
          <cell r="B10" t="str">
            <v>תקבולים ממשלתיים אחרים</v>
          </cell>
        </row>
        <row r="11">
          <cell r="B11" t="str">
            <v>הנחות ארנונה</v>
          </cell>
        </row>
        <row r="12">
          <cell r="B12" t="str">
            <v>הלוואות לאיזון</v>
          </cell>
        </row>
        <row r="13">
          <cell r="B13" t="str">
            <v>מקרנות לאיזון התקציב</v>
          </cell>
        </row>
        <row r="14">
          <cell r="B14" t="str">
            <v>מענק לכיסוי גרעון</v>
          </cell>
        </row>
        <row r="15">
          <cell r="B15" t="str">
            <v>שכר כללי</v>
          </cell>
        </row>
        <row r="16">
          <cell r="B16" t="str">
            <v>פעולות כלליות</v>
          </cell>
        </row>
        <row r="17">
          <cell r="B17" t="str">
            <v>מפעל המים/הוצאות</v>
          </cell>
        </row>
        <row r="18">
          <cell r="B18" t="str">
            <v>שכר עובדי חינוך</v>
          </cell>
        </row>
        <row r="19">
          <cell r="B19" t="str">
            <v>פעולות חינוך</v>
          </cell>
        </row>
        <row r="20">
          <cell r="B20" t="str">
            <v>שכר עובדי רווחה</v>
          </cell>
        </row>
        <row r="21">
          <cell r="B21" t="str">
            <v>פעולות רווחה</v>
          </cell>
        </row>
        <row r="22">
          <cell r="B22" t="str">
            <v>פרעון מלוות</v>
          </cell>
        </row>
        <row r="23">
          <cell r="B23" t="str">
            <v>הוצאות מימון</v>
          </cell>
        </row>
        <row r="24">
          <cell r="B24" t="str">
            <v>הנחות ארנונה/הוצאה</v>
          </cell>
        </row>
        <row r="25">
          <cell r="B25" t="str">
            <v>הוצאה מותנת ברזרבה</v>
          </cell>
        </row>
        <row r="26">
          <cell r="B26" t="str">
            <v>הוצאה לכיסוי גרעון</v>
          </cell>
        </row>
        <row r="27">
          <cell r="B27" t="str">
            <v>קופה ובנקים</v>
          </cell>
        </row>
        <row r="28">
          <cell r="B28" t="str">
            <v>הכנסות מתוקצבות שטרם נתקבלו</v>
          </cell>
        </row>
        <row r="29">
          <cell r="B29" t="str">
            <v>חייבים תשלומים לא מתוקצבים</v>
          </cell>
        </row>
        <row r="30">
          <cell r="B30" t="str">
            <v>גרעונות בתקציב הרגיל</v>
          </cell>
        </row>
        <row r="31">
          <cell r="B31" t="str">
            <v>גרעון לראשית השנה</v>
          </cell>
        </row>
        <row r="32">
          <cell r="B32" t="str">
            <v>סכום להקטנת הגרעון</v>
          </cell>
        </row>
        <row r="33">
          <cell r="B33" t="str">
            <v>גרעון בתקופת הדו"ח</v>
          </cell>
        </row>
        <row r="34">
          <cell r="B34" t="str">
            <v>גרעונות סופיים בתב"רים</v>
          </cell>
        </row>
        <row r="35">
          <cell r="B35" t="str">
            <v>גרעונות זמניים בתב"רים</v>
          </cell>
        </row>
        <row r="36">
          <cell r="B36" t="str">
            <v>עודפים זמניים בתב"רים</v>
          </cell>
        </row>
        <row r="37">
          <cell r="B37" t="str">
            <v>משיכות יתר והלוואות</v>
          </cell>
        </row>
        <row r="38">
          <cell r="B38" t="str">
            <v>קרן לעבודות פיתוח </v>
          </cell>
        </row>
        <row r="39">
          <cell r="B39" t="str">
            <v>עודפים סופיים בתב"רים</v>
          </cell>
        </row>
        <row r="40">
          <cell r="B40" t="str">
            <v>עובדים ומוסדות שכר</v>
          </cell>
        </row>
        <row r="41">
          <cell r="B41" t="str">
            <v>ספקים וזכאים</v>
          </cell>
        </row>
        <row r="42">
          <cell r="B42" t="str">
            <v>עודף זמני בתב"רים</v>
          </cell>
        </row>
        <row r="43">
          <cell r="B43" t="str">
            <v>גרעון זמני בתב"רים</v>
          </cell>
        </row>
        <row r="44">
          <cell r="B44" t="str">
            <v>ארנונה מראש/הכנסות מראש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20">
        <row r="1">
          <cell r="B1">
            <v>2000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מאזן"/>
      <sheetName val="מאזן+פקודות "/>
      <sheetName val="תמצית תקציב"/>
      <sheetName val="תמצית תקציב +פקודות"/>
      <sheetName val="פ. נוספות"/>
      <sheetName val="פירוט תברים "/>
      <sheetName val="תברים"/>
      <sheetName val="ריכוז תקבולים תברים"/>
      <sheetName val="דוח גביה"/>
      <sheetName val="תעריף ארנונה"/>
      <sheetName val="שכר ומשרות"/>
      <sheetName val="ביצוע לפי רבעון "/>
      <sheetName val="משתנים"/>
    </sheetNames>
    <sheetDataSet>
      <sheetData sheetId="12">
        <row r="2">
          <cell r="B2" t="str">
            <v>ארנונה כללית</v>
          </cell>
        </row>
        <row r="3">
          <cell r="B3" t="str">
            <v>הכנסות ממכירת מים</v>
          </cell>
        </row>
        <row r="4">
          <cell r="B4" t="str">
            <v>עצמיות חינוך</v>
          </cell>
        </row>
        <row r="5">
          <cell r="B5" t="str">
            <v>עצמיות רווחה</v>
          </cell>
        </row>
        <row r="6">
          <cell r="B6" t="str">
            <v>עצמיות אחר</v>
          </cell>
        </row>
        <row r="7">
          <cell r="B7" t="str">
            <v>תקבולים ממשרד החינוך</v>
          </cell>
        </row>
        <row r="8">
          <cell r="B8" t="str">
            <v>תקבולים ממשרד הרווחה</v>
          </cell>
        </row>
        <row r="9">
          <cell r="B9" t="str">
            <v>תקבולים ממשלתיים אחרים</v>
          </cell>
        </row>
        <row r="10">
          <cell r="B10" t="str">
            <v>מענק כללי לאיזון</v>
          </cell>
        </row>
        <row r="11">
          <cell r="B11" t="str">
            <v>מענקים מיועדים</v>
          </cell>
        </row>
        <row r="12">
          <cell r="B12" t="str">
            <v>תקבולים אחרים</v>
          </cell>
        </row>
        <row r="13">
          <cell r="B13" t="str">
            <v>כיסוי ממקורות הרשות בשנים הבאות</v>
          </cell>
        </row>
        <row r="14">
          <cell r="B14" t="str">
            <v>מענק לכיסוי גרעון מצטבר</v>
          </cell>
        </row>
        <row r="15">
          <cell r="B15" t="str">
            <v>הנחות בארנונה (הכנסות)</v>
          </cell>
        </row>
        <row r="16">
          <cell r="B16" t="str">
            <v>הוצאות שכר כללי</v>
          </cell>
        </row>
        <row r="17">
          <cell r="B17" t="str">
            <v>פעולות כלליות</v>
          </cell>
        </row>
        <row r="18">
          <cell r="B18" t="str">
            <v>הוצאות רכישת מים</v>
          </cell>
        </row>
        <row r="19">
          <cell r="B19" t="str">
            <v>שכר עובדי חינוך</v>
          </cell>
        </row>
        <row r="20">
          <cell r="B20" t="str">
            <v>פעולות חינוך</v>
          </cell>
        </row>
        <row r="21">
          <cell r="B21" t="str">
            <v>שכר עובדי רווחה</v>
          </cell>
        </row>
        <row r="22">
          <cell r="B22" t="str">
            <v>פעולות רווחה</v>
          </cell>
        </row>
        <row r="23">
          <cell r="B23" t="str">
            <v>סה"כ רווחה</v>
          </cell>
        </row>
        <row r="24">
          <cell r="B24" t="str">
            <v>פרעון מלוות מים וביוב</v>
          </cell>
        </row>
        <row r="25">
          <cell r="B25" t="str">
            <v>פרעון מלוות אחרות</v>
          </cell>
        </row>
        <row r="26">
          <cell r="B26" t="str">
            <v>סה"כ פרעון מלוות</v>
          </cell>
        </row>
        <row r="27">
          <cell r="B27" t="str">
            <v>הוצאות מימון</v>
          </cell>
        </row>
        <row r="28">
          <cell r="B28" t="str">
            <v>העברות והוצאות חד פעמיות</v>
          </cell>
        </row>
        <row r="29">
          <cell r="B29" t="str">
            <v>העברה לכיסוי גרעון מצטבר</v>
          </cell>
        </row>
        <row r="30">
          <cell r="B30" t="str">
            <v>הנחות בארנונה (הוצאות)</v>
          </cell>
        </row>
        <row r="31">
          <cell r="B31" t="str">
            <v>נכסים נזילים: קופה ובנקים</v>
          </cell>
        </row>
        <row r="32">
          <cell r="B32" t="str">
            <v>הכנסות מתוקצבות שטרם התקבלו</v>
          </cell>
        </row>
        <row r="33">
          <cell r="B33" t="str">
            <v>חייבים - תשלומים לא מתוקצבים</v>
          </cell>
        </row>
        <row r="34">
          <cell r="B34" t="str">
            <v>השקעות מיועדות לכסוי קרן לעבודות פיתוח</v>
          </cell>
        </row>
        <row r="35">
          <cell r="B35" t="str">
            <v>השקעות במימון קרנות מתוקצבות</v>
          </cell>
        </row>
        <row r="36">
          <cell r="B36" t="str">
            <v>גרעון לראשית השנה</v>
          </cell>
        </row>
        <row r="37">
          <cell r="B37" t="str">
            <v>סכום שהתקבל להקטנת הגרעון (במינוס) (1)</v>
          </cell>
        </row>
        <row r="38">
          <cell r="B38" t="str">
            <v>גרעון (עודף) שוטף בתקופת הדוח</v>
          </cell>
        </row>
        <row r="39">
          <cell r="B39" t="str">
            <v>גרעונות (עודפים) סופיים בתב"רים</v>
          </cell>
        </row>
        <row r="40">
          <cell r="B40" t="str">
            <v>סכום שהתקבל להקטנת הגרעון הסופי בתבר"ים (במינוס) (2)</v>
          </cell>
        </row>
        <row r="41">
          <cell r="B41" t="str">
            <v>גרעונות  זמניים</v>
          </cell>
        </row>
        <row r="42">
          <cell r="B42" t="str">
            <v>עודפים זמניים</v>
          </cell>
        </row>
        <row r="43">
          <cell r="B43" t="str">
            <v>בנקים: משיכות יתר והלוואות</v>
          </cell>
        </row>
        <row r="44">
          <cell r="B44" t="str">
            <v>משרדי ממשלה</v>
          </cell>
        </row>
        <row r="45">
          <cell r="B45" t="str">
            <v>מוסדות שכר - הוצאות מתוקצבות שטרם שולמו</v>
          </cell>
        </row>
        <row r="46">
          <cell r="B46" t="str">
            <v>ספקים וזכאים (*) - הוצאות מתוקצבות שטרם שולמו</v>
          </cell>
        </row>
        <row r="47">
          <cell r="B47" t="str">
            <v>פקדונות, הכנסות מראש ואחרים</v>
          </cell>
        </row>
        <row r="48">
          <cell r="B48" t="str">
            <v>קרנות בלתי מתוקצבות (3)</v>
          </cell>
        </row>
        <row r="49">
          <cell r="B49" t="str">
            <v>קרנות מתוקצבות</v>
          </cell>
        </row>
        <row r="50">
          <cell r="B50" t="str">
            <v>עודף לראשית השנה</v>
          </cell>
        </row>
        <row r="51">
          <cell r="B51" t="str">
            <v>עודף (גרעון) בתקופת הדוח</v>
          </cell>
        </row>
        <row r="52">
          <cell r="B52" t="str">
            <v>העברת עודפי שנים קודמות לתקציב הרגיל  (במינוס)</v>
          </cell>
        </row>
        <row r="53">
          <cell r="B53" t="str">
            <v>עודפי מימון זמניים</v>
          </cell>
        </row>
        <row r="54">
          <cell r="B54" t="str">
            <v>גרעונות מימון זמניים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טופס1"/>
      <sheetName val="טופס1 +פקודות"/>
      <sheetName val="טופס2"/>
      <sheetName val="טופס2 +פקודות"/>
      <sheetName val="פקודות נוספות"/>
      <sheetName val="טופס3"/>
      <sheetName val="תברים"/>
      <sheetName val="תקבולים-תברים"/>
      <sheetName val="דוח גביה"/>
      <sheetName val="טופס 6   "/>
      <sheetName val="טופס 7"/>
      <sheetName val="בדיקות לוגיות"/>
      <sheetName val="בירורים "/>
      <sheetName val="משתנים"/>
    </sheetNames>
    <sheetDataSet>
      <sheetData sheetId="6">
        <row r="106">
          <cell r="A106">
            <v>1</v>
          </cell>
          <cell r="B106" t="str">
            <v>61 מינהל כללי</v>
          </cell>
          <cell r="C106">
            <v>0</v>
          </cell>
          <cell r="D106">
            <v>0</v>
          </cell>
          <cell r="E106">
            <v>24</v>
          </cell>
          <cell r="F106">
            <v>0</v>
          </cell>
          <cell r="G106">
            <v>-23</v>
          </cell>
          <cell r="H106">
            <v>0</v>
          </cell>
          <cell r="I106">
            <v>1</v>
          </cell>
          <cell r="J106">
            <v>0</v>
          </cell>
          <cell r="K106">
            <v>1</v>
          </cell>
          <cell r="L106">
            <v>-1</v>
          </cell>
        </row>
        <row r="107">
          <cell r="A107">
            <v>1</v>
          </cell>
          <cell r="B107" t="str">
            <v>62  מינהל כספי</v>
          </cell>
          <cell r="C107">
            <v>100</v>
          </cell>
          <cell r="D107">
            <v>100</v>
          </cell>
          <cell r="E107">
            <v>110</v>
          </cell>
          <cell r="F107">
            <v>0</v>
          </cell>
          <cell r="G107">
            <v>0</v>
          </cell>
          <cell r="H107">
            <v>100</v>
          </cell>
          <cell r="I107">
            <v>110</v>
          </cell>
          <cell r="J107">
            <v>0</v>
          </cell>
          <cell r="K107">
            <v>10</v>
          </cell>
          <cell r="L107">
            <v>-10</v>
          </cell>
        </row>
        <row r="108">
          <cell r="A108">
            <v>1</v>
          </cell>
          <cell r="B108" t="str">
            <v>71 תברואה</v>
          </cell>
          <cell r="C108">
            <v>730</v>
          </cell>
          <cell r="D108">
            <v>746</v>
          </cell>
          <cell r="E108">
            <v>850</v>
          </cell>
          <cell r="F108">
            <v>35</v>
          </cell>
          <cell r="G108">
            <v>44</v>
          </cell>
          <cell r="H108">
            <v>781</v>
          </cell>
          <cell r="I108">
            <v>894</v>
          </cell>
          <cell r="J108">
            <v>0</v>
          </cell>
          <cell r="K108">
            <v>113</v>
          </cell>
          <cell r="L108">
            <v>-113</v>
          </cell>
        </row>
        <row r="109">
          <cell r="A109">
            <v>2</v>
          </cell>
          <cell r="B109" t="str">
            <v>72  שמירה וביטחון </v>
          </cell>
          <cell r="C109">
            <v>40</v>
          </cell>
          <cell r="D109">
            <v>0</v>
          </cell>
          <cell r="E109">
            <v>24</v>
          </cell>
          <cell r="F109">
            <v>180</v>
          </cell>
          <cell r="G109">
            <v>276</v>
          </cell>
          <cell r="H109">
            <v>180</v>
          </cell>
          <cell r="I109">
            <v>300</v>
          </cell>
          <cell r="J109">
            <v>0</v>
          </cell>
          <cell r="K109">
            <v>120</v>
          </cell>
          <cell r="L109">
            <v>-120</v>
          </cell>
        </row>
        <row r="110">
          <cell r="A110">
            <v>24</v>
          </cell>
          <cell r="B110" t="str">
            <v>74 נכסים ציבורים</v>
          </cell>
          <cell r="C110">
            <v>31124</v>
          </cell>
          <cell r="D110">
            <v>29657</v>
          </cell>
          <cell r="E110">
            <v>32894</v>
          </cell>
          <cell r="F110">
            <v>2466</v>
          </cell>
          <cell r="G110">
            <v>2303</v>
          </cell>
          <cell r="H110">
            <v>32123</v>
          </cell>
          <cell r="I110">
            <v>35197</v>
          </cell>
          <cell r="J110">
            <v>669</v>
          </cell>
          <cell r="K110">
            <v>3743</v>
          </cell>
          <cell r="L110">
            <v>-3074</v>
          </cell>
        </row>
        <row r="111">
          <cell r="A111">
            <v>10</v>
          </cell>
          <cell r="B111" t="str">
            <v>81 חינוך</v>
          </cell>
          <cell r="C111">
            <v>23475</v>
          </cell>
          <cell r="D111">
            <v>21882</v>
          </cell>
          <cell r="E111">
            <v>24044</v>
          </cell>
          <cell r="F111">
            <v>1182</v>
          </cell>
          <cell r="G111">
            <v>978</v>
          </cell>
          <cell r="H111">
            <v>23064</v>
          </cell>
          <cell r="I111">
            <v>25022</v>
          </cell>
          <cell r="J111">
            <v>81</v>
          </cell>
          <cell r="K111">
            <v>2039</v>
          </cell>
          <cell r="L111">
            <v>-1958</v>
          </cell>
        </row>
        <row r="112">
          <cell r="A112">
            <v>8</v>
          </cell>
          <cell r="B112" t="str">
            <v>תרבות  82</v>
          </cell>
          <cell r="C112">
            <v>29728</v>
          </cell>
          <cell r="D112">
            <v>23083</v>
          </cell>
          <cell r="E112">
            <v>23309</v>
          </cell>
          <cell r="F112">
            <v>1117</v>
          </cell>
          <cell r="G112">
            <v>1235</v>
          </cell>
          <cell r="H112">
            <v>24200</v>
          </cell>
          <cell r="I112">
            <v>24544</v>
          </cell>
          <cell r="J112">
            <v>532</v>
          </cell>
          <cell r="K112">
            <v>876</v>
          </cell>
          <cell r="L112">
            <v>-344</v>
          </cell>
        </row>
        <row r="113">
          <cell r="A113">
            <v>2</v>
          </cell>
          <cell r="B113" t="str">
            <v>83  בריאות</v>
          </cell>
          <cell r="C113">
            <v>1353</v>
          </cell>
          <cell r="D113">
            <v>1094</v>
          </cell>
          <cell r="E113">
            <v>1746</v>
          </cell>
          <cell r="F113">
            <v>235</v>
          </cell>
          <cell r="G113">
            <v>155</v>
          </cell>
          <cell r="H113">
            <v>1329</v>
          </cell>
          <cell r="I113">
            <v>1901</v>
          </cell>
          <cell r="J113">
            <v>0</v>
          </cell>
          <cell r="K113">
            <v>572</v>
          </cell>
          <cell r="L113">
            <v>-572</v>
          </cell>
        </row>
        <row r="114">
          <cell r="A114">
            <v>2</v>
          </cell>
          <cell r="B114" t="str">
            <v>רווחה 84</v>
          </cell>
          <cell r="C114">
            <v>2351</v>
          </cell>
          <cell r="D114">
            <v>991</v>
          </cell>
          <cell r="E114">
            <v>1307</v>
          </cell>
          <cell r="F114">
            <v>226</v>
          </cell>
          <cell r="G114">
            <v>226</v>
          </cell>
          <cell r="H114">
            <v>1217</v>
          </cell>
          <cell r="I114">
            <v>1533</v>
          </cell>
          <cell r="J114">
            <v>0</v>
          </cell>
          <cell r="K114">
            <v>316</v>
          </cell>
          <cell r="L114">
            <v>-316</v>
          </cell>
        </row>
        <row r="115">
          <cell r="A115">
            <v>2</v>
          </cell>
          <cell r="B115" t="str">
            <v>91 מיים</v>
          </cell>
          <cell r="C115">
            <v>8800</v>
          </cell>
          <cell r="D115">
            <v>12142</v>
          </cell>
          <cell r="E115">
            <v>13471</v>
          </cell>
          <cell r="F115">
            <v>748</v>
          </cell>
          <cell r="G115">
            <v>1002</v>
          </cell>
          <cell r="H115">
            <v>12890</v>
          </cell>
          <cell r="I115">
            <v>14473</v>
          </cell>
          <cell r="J115">
            <v>0</v>
          </cell>
          <cell r="K115">
            <v>1583</v>
          </cell>
          <cell r="L115">
            <v>-1583</v>
          </cell>
        </row>
        <row r="116">
          <cell r="A116">
            <v>1</v>
          </cell>
          <cell r="B116" t="str">
            <v>97 ביוב</v>
          </cell>
          <cell r="C116">
            <v>10600</v>
          </cell>
          <cell r="D116">
            <v>7979</v>
          </cell>
          <cell r="E116">
            <v>8260</v>
          </cell>
          <cell r="F116">
            <v>1677</v>
          </cell>
          <cell r="G116">
            <v>1396</v>
          </cell>
          <cell r="H116">
            <v>9656</v>
          </cell>
          <cell r="I116">
            <v>9656</v>
          </cell>
          <cell r="J116">
            <v>0</v>
          </cell>
          <cell r="K116">
            <v>0</v>
          </cell>
          <cell r="L116">
            <v>0</v>
          </cell>
        </row>
        <row r="117">
          <cell r="A117">
            <v>1</v>
          </cell>
          <cell r="B117" t="str">
            <v>כיסוי גרעון 99</v>
          </cell>
          <cell r="C117">
            <v>3000</v>
          </cell>
          <cell r="D117">
            <v>0</v>
          </cell>
          <cell r="E117">
            <v>0</v>
          </cell>
          <cell r="F117">
            <v>3000</v>
          </cell>
          <cell r="G117">
            <v>3000</v>
          </cell>
          <cell r="H117">
            <v>3000</v>
          </cell>
          <cell r="I117">
            <v>3000</v>
          </cell>
          <cell r="J117">
            <v>0</v>
          </cell>
          <cell r="K117">
            <v>0</v>
          </cell>
          <cell r="L117">
            <v>0</v>
          </cell>
        </row>
        <row r="118">
          <cell r="A118">
            <v>55</v>
          </cell>
          <cell r="C118">
            <v>111301</v>
          </cell>
          <cell r="D118">
            <v>97674</v>
          </cell>
          <cell r="E118">
            <v>106039</v>
          </cell>
          <cell r="F118">
            <v>10866</v>
          </cell>
          <cell r="G118">
            <v>10592</v>
          </cell>
          <cell r="H118">
            <v>108540</v>
          </cell>
          <cell r="I118">
            <v>116631</v>
          </cell>
          <cell r="J118">
            <v>1282</v>
          </cell>
          <cell r="K118">
            <v>9373</v>
          </cell>
          <cell r="L118">
            <v>-8091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1">
        <row r="7">
          <cell r="C7">
            <v>594771.8400000004</v>
          </cell>
          <cell r="D7">
            <v>789696.9999999957</v>
          </cell>
          <cell r="H7">
            <v>19.139999999999418</v>
          </cell>
          <cell r="I7">
            <v>3078.350000000093</v>
          </cell>
        </row>
        <row r="8">
          <cell r="C8">
            <v>0</v>
          </cell>
          <cell r="D8">
            <v>135500.15</v>
          </cell>
          <cell r="H8" t="str">
            <v>---------------</v>
          </cell>
          <cell r="I8" t="str">
            <v>---------------</v>
          </cell>
        </row>
        <row r="9">
          <cell r="C9">
            <v>594771.8400000004</v>
          </cell>
          <cell r="D9">
            <v>925197.1499999957</v>
          </cell>
          <cell r="H9">
            <v>19.139999999999418</v>
          </cell>
          <cell r="I9">
            <v>3078.350000000093</v>
          </cell>
        </row>
        <row r="10">
          <cell r="C10" t="str">
            <v>---------------</v>
          </cell>
          <cell r="D10" t="str">
            <v>---------------</v>
          </cell>
        </row>
        <row r="11">
          <cell r="H11" t="str">
            <v>---------------</v>
          </cell>
          <cell r="I11" t="str">
            <v>---------------</v>
          </cell>
        </row>
        <row r="12">
          <cell r="C12">
            <v>812919.85</v>
          </cell>
          <cell r="D12">
            <v>612965.49</v>
          </cell>
          <cell r="H12">
            <v>589004.14</v>
          </cell>
          <cell r="I12">
            <v>243982.77</v>
          </cell>
        </row>
        <row r="13">
          <cell r="C13" t="str">
            <v>---------------</v>
          </cell>
          <cell r="D13" t="str">
            <v>---------------</v>
          </cell>
          <cell r="H13">
            <v>541887.4800000001</v>
          </cell>
          <cell r="I13">
            <v>550694.54</v>
          </cell>
        </row>
        <row r="14">
          <cell r="H14">
            <v>388334.92000000057</v>
          </cell>
          <cell r="I14">
            <v>411012</v>
          </cell>
        </row>
        <row r="15">
          <cell r="H15">
            <v>1907234.8799999994</v>
          </cell>
          <cell r="I15">
            <v>1602245.93</v>
          </cell>
        </row>
        <row r="16">
          <cell r="C16">
            <v>0</v>
          </cell>
          <cell r="D16">
            <v>44924</v>
          </cell>
          <cell r="H16">
            <v>0</v>
          </cell>
          <cell r="I16">
            <v>0</v>
          </cell>
        </row>
        <row r="17">
          <cell r="C17">
            <v>45.64999999990687</v>
          </cell>
          <cell r="D17">
            <v>0</v>
          </cell>
          <cell r="H17">
            <v>3426461.42</v>
          </cell>
          <cell r="I17">
            <v>2807935.24</v>
          </cell>
        </row>
        <row r="18">
          <cell r="C18">
            <v>33589.54</v>
          </cell>
          <cell r="D18">
            <v>37677.16</v>
          </cell>
          <cell r="H18" t="str">
            <v>---------------</v>
          </cell>
          <cell r="I18" t="str">
            <v>---------------</v>
          </cell>
        </row>
        <row r="19">
          <cell r="C19">
            <v>33635.18999999991</v>
          </cell>
          <cell r="D19">
            <v>82601.16</v>
          </cell>
          <cell r="H19">
            <v>0</v>
          </cell>
          <cell r="I19">
            <v>2509.59</v>
          </cell>
        </row>
        <row r="20">
          <cell r="C20" t="str">
            <v>---------------</v>
          </cell>
          <cell r="D20" t="str">
            <v>---------------</v>
          </cell>
          <cell r="H20" t="str">
            <v>---------------</v>
          </cell>
          <cell r="I20" t="str">
            <v>---------------</v>
          </cell>
        </row>
        <row r="22">
          <cell r="C22">
            <v>1441326.8800000004</v>
          </cell>
          <cell r="D22">
            <v>1620763.8</v>
          </cell>
          <cell r="H22">
            <v>3426480.56</v>
          </cell>
          <cell r="I22">
            <v>2813523.18</v>
          </cell>
        </row>
        <row r="23">
          <cell r="C23" t="str">
            <v>---------------</v>
          </cell>
          <cell r="D23" t="str">
            <v>---------------</v>
          </cell>
          <cell r="H23" t="str">
            <v>---------------</v>
          </cell>
          <cell r="I23" t="str">
            <v>---------------</v>
          </cell>
        </row>
        <row r="25">
          <cell r="C25">
            <v>75889.05</v>
          </cell>
          <cell r="D25">
            <v>118534.78</v>
          </cell>
          <cell r="H25">
            <v>75889.05</v>
          </cell>
          <cell r="I25">
            <v>118534.78</v>
          </cell>
        </row>
        <row r="26">
          <cell r="C26" t="str">
            <v>---------------</v>
          </cell>
          <cell r="D26" t="str">
            <v>---------------</v>
          </cell>
          <cell r="H26" t="str">
            <v>---------------</v>
          </cell>
          <cell r="I26" t="str">
            <v>---------------</v>
          </cell>
        </row>
        <row r="29">
          <cell r="C29">
            <v>311859.5799999952</v>
          </cell>
          <cell r="D29">
            <v>359817.76999998646</v>
          </cell>
          <cell r="H29">
            <v>303026.69999999995</v>
          </cell>
          <cell r="I29">
            <v>608371.13</v>
          </cell>
        </row>
        <row r="30">
          <cell r="C30">
            <v>37864.589999987336</v>
          </cell>
          <cell r="D30">
            <v>-47958.1899999913</v>
          </cell>
          <cell r="H30" t="str">
            <v>---------------</v>
          </cell>
          <cell r="I30" t="str">
            <v>---------------</v>
          </cell>
        </row>
        <row r="31">
          <cell r="C31">
            <v>349724.1699999825</v>
          </cell>
          <cell r="D31">
            <v>311859.5799999952</v>
          </cell>
          <cell r="H31">
            <v>303026.69999999995</v>
          </cell>
          <cell r="I31">
            <v>608371.13</v>
          </cell>
        </row>
        <row r="32">
          <cell r="C32" t="str">
            <v>---------------</v>
          </cell>
          <cell r="D32" t="str">
            <v>---------------</v>
          </cell>
        </row>
        <row r="33">
          <cell r="C33">
            <v>1980655.8299999998</v>
          </cell>
          <cell r="D33">
            <v>1573430.54</v>
          </cell>
        </row>
        <row r="34">
          <cell r="C34">
            <v>-42199.45999999992</v>
          </cell>
          <cell r="D34">
            <v>-84159.21</v>
          </cell>
          <cell r="H34">
            <v>0</v>
          </cell>
          <cell r="I34">
            <v>0</v>
          </cell>
        </row>
        <row r="35">
          <cell r="C35">
            <v>1938456.3699999999</v>
          </cell>
          <cell r="D35">
            <v>1489271.33</v>
          </cell>
          <cell r="H35">
            <v>0</v>
          </cell>
          <cell r="I35">
            <v>0</v>
          </cell>
        </row>
        <row r="36">
          <cell r="C36" t="str">
            <v>---------------</v>
          </cell>
          <cell r="D36" t="str">
            <v>---------------</v>
          </cell>
          <cell r="H36">
            <v>0</v>
          </cell>
          <cell r="I36">
            <v>0</v>
          </cell>
        </row>
        <row r="37">
          <cell r="C37">
            <v>2288180.5399999823</v>
          </cell>
          <cell r="D37">
            <v>1801130.909999995</v>
          </cell>
          <cell r="H37" t="str">
            <v>---------------</v>
          </cell>
          <cell r="I37" t="str">
            <v>---------------</v>
          </cell>
        </row>
        <row r="38">
          <cell r="C38" t="str">
            <v>---------------</v>
          </cell>
          <cell r="D38" t="str">
            <v>---------------</v>
          </cell>
        </row>
        <row r="39">
          <cell r="C39">
            <v>3805396.4699999825</v>
          </cell>
          <cell r="D39">
            <v>3540429.489999991</v>
          </cell>
          <cell r="H39">
            <v>3805396.31</v>
          </cell>
          <cell r="I39">
            <v>3540429.09</v>
          </cell>
        </row>
        <row r="40">
          <cell r="C40" t="str">
            <v>========</v>
          </cell>
          <cell r="D40" t="str">
            <v>========</v>
          </cell>
        </row>
        <row r="42">
          <cell r="C42">
            <v>719000</v>
          </cell>
          <cell r="D42">
            <v>397000</v>
          </cell>
        </row>
        <row r="43">
          <cell r="C43" t="str">
            <v>---------------</v>
          </cell>
          <cell r="D43" t="str">
            <v>---------------</v>
          </cell>
        </row>
        <row r="44">
          <cell r="C44">
            <v>3157142.0020509697</v>
          </cell>
          <cell r="D44">
            <v>4770569.491532991</v>
          </cell>
        </row>
        <row r="45">
          <cell r="C45" t="str">
            <v>---------------</v>
          </cell>
          <cell r="D45" t="str">
            <v>---------------</v>
          </cell>
        </row>
      </sheetData>
      <sheetData sheetId="2">
        <row r="9">
          <cell r="B9">
            <v>0</v>
          </cell>
          <cell r="C9">
            <v>2816.719999999972</v>
          </cell>
        </row>
        <row r="10">
          <cell r="B10">
            <v>618526.1799999997</v>
          </cell>
          <cell r="C10">
            <v>280794.68</v>
          </cell>
        </row>
        <row r="11">
          <cell r="B11">
            <v>0</v>
          </cell>
          <cell r="C11">
            <v>2509.59</v>
          </cell>
        </row>
        <row r="12">
          <cell r="B12">
            <v>0</v>
          </cell>
          <cell r="C12">
            <v>0</v>
          </cell>
        </row>
        <row r="13">
          <cell r="B13">
            <v>330425.3099999953</v>
          </cell>
          <cell r="C13">
            <v>308360.57000000426</v>
          </cell>
        </row>
        <row r="14">
          <cell r="B14">
            <v>0</v>
          </cell>
          <cell r="C14">
            <v>0</v>
          </cell>
        </row>
        <row r="15">
          <cell r="B15">
            <v>48965.970000000096</v>
          </cell>
          <cell r="C15">
            <v>44918.48</v>
          </cell>
        </row>
        <row r="16">
          <cell r="B16">
            <v>997917.4599999951</v>
          </cell>
          <cell r="C16">
            <v>639400.0400000045</v>
          </cell>
        </row>
        <row r="17">
          <cell r="B17" t="str">
            <v>----------------</v>
          </cell>
          <cell r="C17" t="str">
            <v>----------------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440151.91</v>
          </cell>
        </row>
        <row r="20">
          <cell r="B20">
            <v>0</v>
          </cell>
          <cell r="C20">
            <v>440151.91</v>
          </cell>
        </row>
        <row r="21">
          <cell r="B21" t="str">
            <v>----------------</v>
          </cell>
          <cell r="C21" t="str">
            <v>----------------</v>
          </cell>
        </row>
        <row r="22">
          <cell r="B22">
            <v>997917.4599999951</v>
          </cell>
          <cell r="C22">
            <v>1079551.95</v>
          </cell>
        </row>
        <row r="23">
          <cell r="B23" t="str">
            <v>=========</v>
          </cell>
          <cell r="C23" t="str">
            <v>=========</v>
          </cell>
        </row>
        <row r="26">
          <cell r="B26">
            <v>0</v>
          </cell>
          <cell r="C26">
            <v>0</v>
          </cell>
        </row>
        <row r="27">
          <cell r="B27">
            <v>199954.36</v>
          </cell>
          <cell r="C27">
            <v>412880.48</v>
          </cell>
        </row>
        <row r="28">
          <cell r="B28">
            <v>0</v>
          </cell>
          <cell r="C28">
            <v>0</v>
          </cell>
        </row>
        <row r="29">
          <cell r="B29">
            <v>3059.2100000000937</v>
          </cell>
          <cell r="C29">
            <v>0</v>
          </cell>
        </row>
        <row r="30">
          <cell r="B30">
            <v>305344.43000000005</v>
          </cell>
          <cell r="C30">
            <v>714629.9</v>
          </cell>
        </row>
        <row r="31">
          <cell r="B31">
            <v>0</v>
          </cell>
          <cell r="C31">
            <v>0</v>
          </cell>
        </row>
        <row r="32">
          <cell r="B32">
            <v>2509.59</v>
          </cell>
          <cell r="C32">
            <v>0</v>
          </cell>
        </row>
        <row r="33">
          <cell r="B33">
            <v>510867.59000000014</v>
          </cell>
          <cell r="C33">
            <v>1127510.38</v>
          </cell>
        </row>
        <row r="34">
          <cell r="B34" t="str">
            <v>----------------</v>
          </cell>
          <cell r="C34" t="str">
            <v>----------------</v>
          </cell>
        </row>
        <row r="35">
          <cell r="B35">
            <v>37864.589999987336</v>
          </cell>
          <cell r="C35">
            <v>-47958.1899999913</v>
          </cell>
        </row>
        <row r="36">
          <cell r="B36">
            <v>449185.0399999998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487049.62999998714</v>
          </cell>
          <cell r="C38">
            <v>-47958.1899999913</v>
          </cell>
        </row>
        <row r="39">
          <cell r="B39" t="str">
            <v>----------------</v>
          </cell>
          <cell r="C39" t="str">
            <v>----------------</v>
          </cell>
        </row>
        <row r="40">
          <cell r="B40">
            <v>997917.2199999873</v>
          </cell>
          <cell r="C40">
            <v>1079552.1900000086</v>
          </cell>
        </row>
      </sheetData>
      <sheetData sheetId="3">
        <row r="7">
          <cell r="B7">
            <v>27188101</v>
          </cell>
          <cell r="C7">
            <v>25495077</v>
          </cell>
        </row>
        <row r="8">
          <cell r="B8">
            <v>27150236</v>
          </cell>
          <cell r="C8">
            <v>25543035</v>
          </cell>
        </row>
        <row r="16">
          <cell r="B16">
            <v>19.139999999999418</v>
          </cell>
          <cell r="C16">
            <v>3078.350000000093</v>
          </cell>
        </row>
        <row r="17">
          <cell r="B17">
            <v>3426461.42</v>
          </cell>
          <cell r="C17">
            <v>2807935.24</v>
          </cell>
        </row>
        <row r="18">
          <cell r="B18">
            <v>0</v>
          </cell>
          <cell r="C18">
            <v>2509.59</v>
          </cell>
        </row>
        <row r="19">
          <cell r="B19">
            <v>303026.69999999995</v>
          </cell>
          <cell r="C19">
            <v>608371.13</v>
          </cell>
        </row>
        <row r="20">
          <cell r="B20">
            <v>594771.8400000004</v>
          </cell>
          <cell r="C20">
            <v>925197.1499999957</v>
          </cell>
        </row>
        <row r="21">
          <cell r="B21">
            <v>812919.85</v>
          </cell>
          <cell r="C21">
            <v>612965.49</v>
          </cell>
        </row>
        <row r="22">
          <cell r="B22">
            <v>33635.18999999991</v>
          </cell>
          <cell r="C22">
            <v>82601.16</v>
          </cell>
        </row>
        <row r="23">
          <cell r="B23" t="e">
            <v>#REF!</v>
          </cell>
          <cell r="C23" t="e">
            <v>#REF!</v>
          </cell>
        </row>
        <row r="26">
          <cell r="B26">
            <v>75889.05</v>
          </cell>
          <cell r="C26">
            <v>118534.78</v>
          </cell>
        </row>
        <row r="27">
          <cell r="B27">
            <v>-75889.05</v>
          </cell>
          <cell r="C27">
            <v>-118534.78</v>
          </cell>
        </row>
        <row r="28">
          <cell r="B28">
            <v>0</v>
          </cell>
          <cell r="C28">
            <v>0</v>
          </cell>
        </row>
      </sheetData>
      <sheetData sheetId="4">
        <row r="98">
          <cell r="E98">
            <v>25647937</v>
          </cell>
          <cell r="F98">
            <v>27150236</v>
          </cell>
          <cell r="I98">
            <v>24018560</v>
          </cell>
          <cell r="J98">
            <v>25543035</v>
          </cell>
        </row>
        <row r="99">
          <cell r="E99">
            <v>-25647937</v>
          </cell>
          <cell r="F99">
            <v>-27188101</v>
          </cell>
          <cell r="I99">
            <v>-24018560</v>
          </cell>
          <cell r="J99">
            <v>-25495077</v>
          </cell>
        </row>
        <row r="115">
          <cell r="H115">
            <v>134741</v>
          </cell>
          <cell r="J115">
            <v>787965</v>
          </cell>
        </row>
        <row r="116">
          <cell r="H116">
            <v>307478</v>
          </cell>
          <cell r="J116">
            <v>427025</v>
          </cell>
        </row>
        <row r="117">
          <cell r="H117">
            <v>1265183</v>
          </cell>
          <cell r="J117">
            <v>942</v>
          </cell>
        </row>
        <row r="118">
          <cell r="H118">
            <v>-20666</v>
          </cell>
          <cell r="J118">
            <v>-3290</v>
          </cell>
        </row>
        <row r="119">
          <cell r="H119">
            <v>-173701</v>
          </cell>
          <cell r="J119">
            <v>-180901</v>
          </cell>
        </row>
        <row r="120">
          <cell r="H120">
            <v>-51019</v>
          </cell>
          <cell r="J120">
            <v>-38549</v>
          </cell>
        </row>
        <row r="121">
          <cell r="H121">
            <v>71148</v>
          </cell>
          <cell r="J121">
            <v>8325</v>
          </cell>
        </row>
        <row r="122">
          <cell r="H122">
            <v>7000</v>
          </cell>
          <cell r="J122">
            <v>475000</v>
          </cell>
        </row>
        <row r="123">
          <cell r="H123">
            <v>1540164</v>
          </cell>
          <cell r="J123">
            <v>1476517</v>
          </cell>
        </row>
        <row r="124">
          <cell r="H124" t="str">
            <v>-----------------</v>
          </cell>
          <cell r="J124" t="str">
            <v>-----------------</v>
          </cell>
        </row>
        <row r="125">
          <cell r="H125">
            <v>-228120</v>
          </cell>
          <cell r="J125">
            <v>654759</v>
          </cell>
        </row>
        <row r="126">
          <cell r="H126">
            <v>1730419</v>
          </cell>
          <cell r="J126">
            <v>869716</v>
          </cell>
        </row>
        <row r="127">
          <cell r="H127">
            <v>1502299</v>
          </cell>
          <cell r="J127">
            <v>1524475</v>
          </cell>
        </row>
        <row r="128">
          <cell r="H128" t="str">
            <v>-----------------</v>
          </cell>
          <cell r="J128" t="str">
            <v>-----------------</v>
          </cell>
        </row>
        <row r="129">
          <cell r="H129">
            <v>-37865</v>
          </cell>
          <cell r="J129">
            <v>47958</v>
          </cell>
        </row>
        <row r="200">
          <cell r="H200">
            <v>2898294.12</v>
          </cell>
          <cell r="J200">
            <v>3846742</v>
          </cell>
        </row>
        <row r="201">
          <cell r="H201">
            <v>0</v>
          </cell>
          <cell r="J201">
            <v>0.6499999999068677</v>
          </cell>
        </row>
        <row r="202">
          <cell r="H202">
            <v>0</v>
          </cell>
          <cell r="J202">
            <v>0</v>
          </cell>
        </row>
        <row r="204">
          <cell r="H204">
            <v>2898294.12</v>
          </cell>
          <cell r="J204">
            <v>3846742.65</v>
          </cell>
        </row>
        <row r="205">
          <cell r="H205">
            <v>-980911.7000000002</v>
          </cell>
          <cell r="J205">
            <v>-948448.53</v>
          </cell>
        </row>
        <row r="207">
          <cell r="H207">
            <v>1917382.42</v>
          </cell>
          <cell r="J207">
            <v>2898294.12</v>
          </cell>
        </row>
        <row r="208">
          <cell r="H208">
            <v>1239759.5820509698</v>
          </cell>
          <cell r="J208">
            <v>1872275.3715329906</v>
          </cell>
        </row>
        <row r="210">
          <cell r="H210">
            <v>3157142.0020509697</v>
          </cell>
          <cell r="J210">
            <v>4770569.491532991</v>
          </cell>
        </row>
        <row r="222">
          <cell r="H222">
            <v>980911.7000000002</v>
          </cell>
          <cell r="J222">
            <v>948448.53</v>
          </cell>
        </row>
        <row r="223">
          <cell r="H223">
            <v>125304</v>
          </cell>
          <cell r="J223">
            <v>174486</v>
          </cell>
        </row>
        <row r="224">
          <cell r="H224">
            <v>767794</v>
          </cell>
          <cell r="J224">
            <v>763545</v>
          </cell>
        </row>
      </sheetData>
      <sheetData sheetId="9">
        <row r="7">
          <cell r="C7">
            <v>4930</v>
          </cell>
          <cell r="E7">
            <v>4558</v>
          </cell>
        </row>
        <row r="8">
          <cell r="C8">
            <v>5036</v>
          </cell>
          <cell r="E8">
            <v>6765</v>
          </cell>
        </row>
        <row r="9">
          <cell r="C9">
            <v>392</v>
          </cell>
          <cell r="E9">
            <v>505</v>
          </cell>
        </row>
        <row r="10">
          <cell r="C10">
            <v>993</v>
          </cell>
          <cell r="E10">
            <v>970</v>
          </cell>
        </row>
        <row r="11">
          <cell r="C11">
            <v>4658</v>
          </cell>
          <cell r="E11">
            <v>4953</v>
          </cell>
        </row>
        <row r="12">
          <cell r="C12">
            <v>5940</v>
          </cell>
          <cell r="E12">
            <v>6588</v>
          </cell>
        </row>
        <row r="13">
          <cell r="C13">
            <v>329</v>
          </cell>
          <cell r="E13">
            <v>389</v>
          </cell>
        </row>
        <row r="14">
          <cell r="C14">
            <v>452</v>
          </cell>
          <cell r="E14">
            <v>527</v>
          </cell>
        </row>
        <row r="15">
          <cell r="C15">
            <v>1871</v>
          </cell>
          <cell r="E15">
            <v>1874</v>
          </cell>
        </row>
        <row r="16">
          <cell r="C16">
            <v>64</v>
          </cell>
          <cell r="E16">
            <v>59</v>
          </cell>
        </row>
        <row r="24">
          <cell r="C24">
            <v>5245</v>
          </cell>
          <cell r="E24">
            <v>5795</v>
          </cell>
        </row>
        <row r="25">
          <cell r="C25">
            <v>392</v>
          </cell>
          <cell r="E25">
            <v>505</v>
          </cell>
        </row>
        <row r="26">
          <cell r="C26">
            <v>1546</v>
          </cell>
          <cell r="E26">
            <v>1647</v>
          </cell>
        </row>
        <row r="27">
          <cell r="C27">
            <v>7122</v>
          </cell>
          <cell r="E27">
            <v>7805</v>
          </cell>
        </row>
        <row r="28">
          <cell r="C28">
            <v>3326</v>
          </cell>
          <cell r="E28">
            <v>4214</v>
          </cell>
        </row>
        <row r="29">
          <cell r="C29">
            <v>459</v>
          </cell>
          <cell r="E29">
            <v>645</v>
          </cell>
        </row>
        <row r="30">
          <cell r="C30">
            <v>6576</v>
          </cell>
          <cell r="E30">
            <v>6539</v>
          </cell>
        </row>
      </sheetData>
      <sheetData sheetId="13">
        <row r="10">
          <cell r="D10">
            <v>26103243</v>
          </cell>
          <cell r="F10">
            <v>24494865</v>
          </cell>
        </row>
        <row r="11">
          <cell r="D11">
            <v>4403700</v>
          </cell>
          <cell r="F11">
            <v>2124000</v>
          </cell>
        </row>
        <row r="12">
          <cell r="D12">
            <v>825210</v>
          </cell>
          <cell r="F12">
            <v>737040</v>
          </cell>
        </row>
        <row r="13">
          <cell r="D13">
            <v>31332153</v>
          </cell>
          <cell r="F13">
            <v>27355905</v>
          </cell>
        </row>
        <row r="14">
          <cell r="D14" t="str">
            <v>-----------------------</v>
          </cell>
          <cell r="F14" t="str">
            <v>-----------------------</v>
          </cell>
        </row>
        <row r="16">
          <cell r="D16">
            <v>27128101</v>
          </cell>
          <cell r="F16">
            <v>25495077</v>
          </cell>
        </row>
        <row r="17">
          <cell r="D17">
            <v>4996446</v>
          </cell>
          <cell r="F17">
            <v>2087348</v>
          </cell>
        </row>
        <row r="18">
          <cell r="D18">
            <v>32124547</v>
          </cell>
          <cell r="F18">
            <v>27582425</v>
          </cell>
        </row>
        <row r="19">
          <cell r="D19" t="str">
            <v>-----------------------</v>
          </cell>
          <cell r="F19" t="str">
            <v>-----------------------</v>
          </cell>
        </row>
        <row r="20">
          <cell r="D20">
            <v>-792394</v>
          </cell>
          <cell r="F20">
            <v>-226520</v>
          </cell>
        </row>
        <row r="21">
          <cell r="D21" t="str">
            <v>========</v>
          </cell>
          <cell r="F21" t="str">
            <v>========</v>
          </cell>
        </row>
        <row r="23">
          <cell r="D23">
            <v>-37865</v>
          </cell>
          <cell r="F23">
            <v>47958</v>
          </cell>
        </row>
        <row r="24">
          <cell r="D24">
            <v>-449185</v>
          </cell>
          <cell r="F24">
            <v>440152</v>
          </cell>
        </row>
        <row r="25">
          <cell r="D25">
            <v>-487050</v>
          </cell>
          <cell r="F25">
            <v>488110</v>
          </cell>
        </row>
        <row r="26">
          <cell r="D26">
            <v>-305344.43000000005</v>
          </cell>
          <cell r="F26">
            <v>-714629.9</v>
          </cell>
        </row>
        <row r="27">
          <cell r="D27">
            <v>-792394.43</v>
          </cell>
          <cell r="F27">
            <v>-226519.9</v>
          </cell>
        </row>
      </sheetData>
      <sheetData sheetId="16">
        <row r="1">
          <cell r="E1" t="str">
            <v>דף 26</v>
          </cell>
        </row>
      </sheetData>
      <sheetData sheetId="17">
        <row r="1">
          <cell r="J1" t="str">
            <v>דף 27</v>
          </cell>
        </row>
      </sheetData>
      <sheetData sheetId="18">
        <row r="3">
          <cell r="Q3" t="str">
            <v>דף 28</v>
          </cell>
        </row>
      </sheetData>
      <sheetData sheetId="20">
        <row r="1">
          <cell r="S1" t="str">
            <v>מספר</v>
          </cell>
          <cell r="T1" t="str">
            <v>שם התב''ר</v>
          </cell>
          <cell r="U1" t="str">
            <v>סכום</v>
          </cell>
          <cell r="W1" t="str">
            <v>מספר</v>
          </cell>
          <cell r="X1" t="str">
            <v>שם התב''ר</v>
          </cell>
          <cell r="Y1" t="str">
            <v>סכום</v>
          </cell>
        </row>
        <row r="2">
          <cell r="S2" t="str">
            <v>&gt;0</v>
          </cell>
          <cell r="U2" t="str">
            <v>&lt;0</v>
          </cell>
          <cell r="W2" t="str">
            <v>&gt;0</v>
          </cell>
          <cell r="Y2" t="str">
            <v>&gt;0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מאזן"/>
      <sheetName val="מאזן+פקודות "/>
      <sheetName val="תמצית תקציב"/>
      <sheetName val="תמצית תקציב +פקודות"/>
      <sheetName val="פ. נוספות"/>
      <sheetName val="ריכוז תקבולים תברים "/>
      <sheetName val="תברים"/>
      <sheetName val="פירוט תברים"/>
      <sheetName val="דוח גביה"/>
      <sheetName val="תעריף ארנונה"/>
      <sheetName val="שכר ומשרות"/>
      <sheetName val="ביצוע לפי רבעון "/>
      <sheetName val="משתנים"/>
      <sheetName val="ני&quot;ע"/>
      <sheetName val="ני&quot;ע גביה"/>
    </sheetNames>
    <sheetDataSet>
      <sheetData sheetId="12">
        <row r="2">
          <cell r="B2" t="str">
            <v>ארנונה כללית</v>
          </cell>
        </row>
        <row r="3">
          <cell r="B3" t="str">
            <v>הכנסות ממכירת מים</v>
          </cell>
        </row>
        <row r="4">
          <cell r="B4" t="str">
            <v>עצמיות חינוך</v>
          </cell>
        </row>
        <row r="5">
          <cell r="B5" t="str">
            <v>עצמיות רווחה</v>
          </cell>
        </row>
        <row r="6">
          <cell r="B6" t="str">
            <v>עצמיות אחר</v>
          </cell>
        </row>
        <row r="7">
          <cell r="B7" t="str">
            <v>תקבולים ממשרד החינוך</v>
          </cell>
        </row>
        <row r="8">
          <cell r="B8" t="str">
            <v>תקבולים ממשרד הרווחה</v>
          </cell>
        </row>
        <row r="9">
          <cell r="B9" t="str">
            <v>תקבולים ממשלתיים אחרים</v>
          </cell>
        </row>
        <row r="10">
          <cell r="B10" t="str">
            <v>מענק כללי לאיזון</v>
          </cell>
        </row>
        <row r="11">
          <cell r="B11" t="str">
            <v>מענקים מיועדים</v>
          </cell>
        </row>
        <row r="12">
          <cell r="B12" t="str">
            <v>תקבולים אחרים</v>
          </cell>
        </row>
        <row r="13">
          <cell r="B13" t="str">
            <v>כיסוי ממקורות הרשות בשנים הבאות</v>
          </cell>
        </row>
        <row r="14">
          <cell r="B14" t="str">
            <v>מענק לכיסוי גרעון מצטבר</v>
          </cell>
        </row>
        <row r="15">
          <cell r="B15" t="str">
            <v>הנחות בארנונה (הכנסות)</v>
          </cell>
        </row>
        <row r="16">
          <cell r="B16" t="str">
            <v>הוצאות שכר כללי</v>
          </cell>
        </row>
        <row r="17">
          <cell r="B17" t="str">
            <v>פעולות כלליות</v>
          </cell>
        </row>
        <row r="18">
          <cell r="B18" t="str">
            <v>הוצאות רכישת מים</v>
          </cell>
        </row>
        <row r="19">
          <cell r="B19" t="str">
            <v>שכר עובדי חינוך</v>
          </cell>
        </row>
        <row r="20">
          <cell r="B20" t="str">
            <v>פעולות חינוך</v>
          </cell>
        </row>
        <row r="21">
          <cell r="B21" t="str">
            <v>שכר עובדי רווחה</v>
          </cell>
        </row>
        <row r="22">
          <cell r="B22" t="str">
            <v>פעולות רווחה</v>
          </cell>
        </row>
        <row r="23">
          <cell r="B23" t="str">
            <v>סה"כ רווחה</v>
          </cell>
        </row>
        <row r="24">
          <cell r="B24" t="str">
            <v>פרעון מלוות מים וביוב</v>
          </cell>
        </row>
        <row r="25">
          <cell r="B25" t="str">
            <v>פרעון מלוות אחרות</v>
          </cell>
        </row>
        <row r="26">
          <cell r="B26" t="str">
            <v>סה"כ פרעון מלוות</v>
          </cell>
        </row>
        <row r="27">
          <cell r="B27" t="str">
            <v>הוצאות מימון</v>
          </cell>
        </row>
        <row r="28">
          <cell r="B28" t="str">
            <v>העברות והוצאות חד פעמיות</v>
          </cell>
        </row>
        <row r="29">
          <cell r="B29" t="str">
            <v>העברה לכיסוי גרעון מצטבר</v>
          </cell>
        </row>
        <row r="30">
          <cell r="B30" t="str">
            <v>הנחות בארנונה (הוצאות)</v>
          </cell>
        </row>
        <row r="31">
          <cell r="B31" t="str">
            <v>נכסים נזילים: קופה ובנקים</v>
          </cell>
        </row>
        <row r="32">
          <cell r="B32" t="str">
            <v>הכנסות מתוקצבות שטרם התקבלו</v>
          </cell>
        </row>
        <row r="33">
          <cell r="B33" t="str">
            <v>חייבים - תשלומים לא מתוקצבים</v>
          </cell>
        </row>
        <row r="34">
          <cell r="B34" t="str">
            <v>השקעות מיועדות לכסוי קרן לעבודות פיתוח</v>
          </cell>
        </row>
        <row r="35">
          <cell r="B35" t="str">
            <v>השקעות במימון קרנות מתוקצבות</v>
          </cell>
        </row>
        <row r="36">
          <cell r="B36" t="str">
            <v>גרעון לראשית השנה</v>
          </cell>
        </row>
        <row r="37">
          <cell r="B37" t="str">
            <v>סכום שהתקבל להקטנת הגרעון (במינוס) (1)</v>
          </cell>
        </row>
        <row r="38">
          <cell r="B38" t="str">
            <v>גרעון (עודף) שוטף בתקופת הדוח</v>
          </cell>
        </row>
        <row r="39">
          <cell r="B39" t="str">
            <v>גרעונות סופיים בתב"רים</v>
          </cell>
        </row>
        <row r="40">
          <cell r="B40" t="str">
            <v>סכום שהתקבל להקטנת הגרעון הסופי בתבר"ים (במינוס) (2)</v>
          </cell>
        </row>
        <row r="41">
          <cell r="B41" t="str">
            <v>גרעונות מימון זמניים</v>
          </cell>
        </row>
        <row r="42">
          <cell r="B42" t="str">
            <v>עודפי מימון זמניים</v>
          </cell>
        </row>
        <row r="43">
          <cell r="B43" t="str">
            <v>בנקים: משיכות יתר והלוואות</v>
          </cell>
        </row>
        <row r="44">
          <cell r="B44" t="str">
            <v>משרדי ממשלה</v>
          </cell>
        </row>
        <row r="45">
          <cell r="B45" t="str">
            <v>מוסדות שכר - הוצאות מתוקצבות שטרם שולמו</v>
          </cell>
        </row>
        <row r="46">
          <cell r="B46" t="str">
            <v>ספקים וזכאים (*) - הוצאות מתוקצבות שטרם שולמו</v>
          </cell>
        </row>
        <row r="47">
          <cell r="B47" t="str">
            <v>פקדונות, הכנסות מראש ואחרים</v>
          </cell>
        </row>
        <row r="48">
          <cell r="B48" t="str">
            <v>קרנות בלתי מתוקצבות (3)</v>
          </cell>
        </row>
        <row r="49">
          <cell r="B49" t="str">
            <v>קרנות מתוקצבות</v>
          </cell>
        </row>
        <row r="50">
          <cell r="B50" t="str">
            <v>עודף לראשית השנה</v>
          </cell>
        </row>
        <row r="51">
          <cell r="B51" t="str">
            <v>עודף (גרעון) בתקופת הדוח</v>
          </cell>
        </row>
        <row r="52">
          <cell r="B52" t="str">
            <v>העברת עודפי שנים קודמות לתקציב הרגיל  (במינוס)</v>
          </cell>
        </row>
        <row r="53">
          <cell r="B53" t="str">
            <v>עודפים זמניים</v>
          </cell>
        </row>
        <row r="54">
          <cell r="B54" t="str">
            <v>גרעונות  זמניים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17">
        <row r="1">
          <cell r="J1" t="str">
            <v>דף 27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טופס1"/>
      <sheetName val="טופס1 +פקודות"/>
      <sheetName val="טופס2"/>
      <sheetName val="טופס2 +פקודות"/>
      <sheetName val="פקודות נוספות"/>
      <sheetName val="טופס3"/>
      <sheetName val="תברים"/>
      <sheetName val="דוח גביה"/>
      <sheetName val="טופס 6   "/>
      <sheetName val="טופס 7"/>
      <sheetName val="ביצוע לפי רבעון"/>
      <sheetName val="משתנים"/>
      <sheetName val="בדיקות לוגיות"/>
      <sheetName val="תקבולים-תברים"/>
      <sheetName val="ברורים"/>
      <sheetName val="גיליון1"/>
    </sheetNames>
    <sheetDataSet>
      <sheetData sheetId="11">
        <row r="1">
          <cell r="B1" t="str">
            <v>ארנונה כללית </v>
          </cell>
        </row>
        <row r="2">
          <cell r="B2" t="str">
            <v>מפעל המים</v>
          </cell>
        </row>
        <row r="3">
          <cell r="B3" t="str">
            <v>יתר עצמיות</v>
          </cell>
        </row>
        <row r="4">
          <cell r="B4" t="str">
            <v>תקבולים ממשרד החינוך</v>
          </cell>
        </row>
        <row r="5">
          <cell r="B5" t="str">
            <v>תקבולים ממשרד הרווחה</v>
          </cell>
        </row>
        <row r="6">
          <cell r="B6" t="str">
            <v>מענק כללי לאיזון</v>
          </cell>
        </row>
        <row r="7">
          <cell r="B7" t="str">
            <v>מענק רזרבה</v>
          </cell>
        </row>
        <row r="8">
          <cell r="B8" t="str">
            <v>מענק מיוחד</v>
          </cell>
        </row>
        <row r="9">
          <cell r="B9" t="str">
            <v>מענק מיועד</v>
          </cell>
        </row>
        <row r="10">
          <cell r="B10" t="str">
            <v>תקבולים ממשלתיים אחרים</v>
          </cell>
        </row>
        <row r="11">
          <cell r="B11" t="str">
            <v>הנחות ארנונה</v>
          </cell>
        </row>
        <row r="12">
          <cell r="B12" t="str">
            <v>הלוואות לאיזון</v>
          </cell>
        </row>
        <row r="13">
          <cell r="B13" t="str">
            <v>מקרנות לאיזון התקציב</v>
          </cell>
        </row>
        <row r="14">
          <cell r="B14" t="str">
            <v>מענק לכיסוי גרעון</v>
          </cell>
        </row>
        <row r="15">
          <cell r="B15" t="str">
            <v>שכר כללי</v>
          </cell>
        </row>
        <row r="16">
          <cell r="B16" t="str">
            <v>פעולות כלליות</v>
          </cell>
        </row>
        <row r="17">
          <cell r="B17" t="str">
            <v>מפעל המים/הוצאות</v>
          </cell>
        </row>
        <row r="18">
          <cell r="B18" t="str">
            <v>שכר עובדי חינוך</v>
          </cell>
        </row>
        <row r="19">
          <cell r="B19" t="str">
            <v>פעולות חינוך</v>
          </cell>
        </row>
        <row r="20">
          <cell r="B20" t="str">
            <v>שכר עובדי רווחה</v>
          </cell>
        </row>
        <row r="21">
          <cell r="B21" t="str">
            <v>פעולות רווחה</v>
          </cell>
        </row>
        <row r="22">
          <cell r="B22" t="str">
            <v>פרעון מלוות</v>
          </cell>
        </row>
        <row r="23">
          <cell r="B23" t="str">
            <v>הוצאות מימון</v>
          </cell>
        </row>
        <row r="24">
          <cell r="B24" t="str">
            <v>הוצאות בגין פרישה</v>
          </cell>
        </row>
        <row r="25">
          <cell r="B25" t="str">
            <v>הנחות ארנונה/הוצאה</v>
          </cell>
        </row>
        <row r="26">
          <cell r="B26" t="str">
            <v>הוצאה לכיסוי גרעון</v>
          </cell>
        </row>
        <row r="27">
          <cell r="B27" t="str">
            <v>קופה ובנקים</v>
          </cell>
        </row>
        <row r="28">
          <cell r="B28" t="str">
            <v>הכנסות מתוקצבות שטרם נתקבלו</v>
          </cell>
        </row>
        <row r="29">
          <cell r="B29" t="str">
            <v>חייבים תשלומים לא מתוקצבים</v>
          </cell>
        </row>
        <row r="30">
          <cell r="B30" t="str">
            <v>גרעונות בתקציב הרגיל</v>
          </cell>
        </row>
        <row r="31">
          <cell r="B31" t="str">
            <v>גרעון לראשית השנה</v>
          </cell>
        </row>
        <row r="32">
          <cell r="B32" t="str">
            <v>סכום להקטנת הגרעון</v>
          </cell>
        </row>
        <row r="33">
          <cell r="B33" t="str">
            <v>גרעון בתקופת הדו"ח</v>
          </cell>
        </row>
        <row r="34">
          <cell r="B34" t="str">
            <v>גרעונות סופיים בתב"רים</v>
          </cell>
        </row>
        <row r="35">
          <cell r="B35" t="str">
            <v>גרעונות זמניים בתב"רים</v>
          </cell>
        </row>
        <row r="36">
          <cell r="B36" t="str">
            <v>עודפים זמניים בתב"רים</v>
          </cell>
        </row>
        <row r="37">
          <cell r="B37" t="str">
            <v>משיכות יתר והלוואות</v>
          </cell>
        </row>
        <row r="38">
          <cell r="B38" t="str">
            <v>קרן לעבודות פיתוח </v>
          </cell>
        </row>
        <row r="39">
          <cell r="B39" t="str">
            <v>עודפים סופיים בתב"רים</v>
          </cell>
        </row>
        <row r="40">
          <cell r="B40" t="str">
            <v>עובדים ומוסדות שכר</v>
          </cell>
        </row>
        <row r="41">
          <cell r="B41" t="str">
            <v>ספקים וזכאים</v>
          </cell>
        </row>
        <row r="42">
          <cell r="B42" t="str">
            <v>עודף זמני בתב"רים</v>
          </cell>
        </row>
        <row r="43">
          <cell r="B43" t="str">
            <v>גרעון זמני בתב"רים</v>
          </cell>
        </row>
        <row r="44">
          <cell r="B44" t="str">
            <v>ארנונה מראש/הכנסות מראש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19">
        <row r="2">
          <cell r="F2">
            <v>-5427137.91</v>
          </cell>
        </row>
        <row r="3">
          <cell r="F3">
            <v>-71237.37</v>
          </cell>
        </row>
        <row r="4">
          <cell r="F4">
            <v>-296428.9</v>
          </cell>
        </row>
        <row r="5">
          <cell r="F5">
            <v>0</v>
          </cell>
        </row>
        <row r="6">
          <cell r="F6">
            <v>-505000</v>
          </cell>
        </row>
        <row r="7">
          <cell r="F7">
            <v>0</v>
          </cell>
        </row>
        <row r="8">
          <cell r="F8">
            <v>-141127.44</v>
          </cell>
        </row>
        <row r="9">
          <cell r="F9">
            <v>-1046993</v>
          </cell>
        </row>
        <row r="10">
          <cell r="F10">
            <v>-5351675</v>
          </cell>
        </row>
        <row r="11">
          <cell r="F11">
            <v>-957541</v>
          </cell>
        </row>
        <row r="12">
          <cell r="F12">
            <v>-230000</v>
          </cell>
        </row>
        <row r="13">
          <cell r="F13">
            <v>0</v>
          </cell>
        </row>
        <row r="14">
          <cell r="F14">
            <v>-6761</v>
          </cell>
        </row>
        <row r="15">
          <cell r="F15">
            <v>-27720</v>
          </cell>
        </row>
        <row r="16">
          <cell r="F16">
            <v>-772378.55</v>
          </cell>
        </row>
        <row r="17">
          <cell r="F17">
            <v>-251833.8</v>
          </cell>
        </row>
        <row r="18">
          <cell r="F18">
            <v>-59468.52</v>
          </cell>
        </row>
        <row r="19">
          <cell r="F19">
            <v>-10300</v>
          </cell>
        </row>
        <row r="20">
          <cell r="F20">
            <v>-143283</v>
          </cell>
        </row>
        <row r="21">
          <cell r="F21">
            <v>-147339.5</v>
          </cell>
        </row>
        <row r="22">
          <cell r="F22">
            <v>0</v>
          </cell>
        </row>
        <row r="23">
          <cell r="F23">
            <v>-320786.24</v>
          </cell>
        </row>
        <row r="24">
          <cell r="F24">
            <v>-151794.39</v>
          </cell>
        </row>
        <row r="25">
          <cell r="F25">
            <v>-33597</v>
          </cell>
        </row>
        <row r="26">
          <cell r="F26">
            <v>-37583.5</v>
          </cell>
        </row>
        <row r="27">
          <cell r="F27">
            <v>-31596.6</v>
          </cell>
        </row>
        <row r="28">
          <cell r="F28">
            <v>-633.8</v>
          </cell>
        </row>
        <row r="29">
          <cell r="F29">
            <v>-4038</v>
          </cell>
        </row>
        <row r="30">
          <cell r="F30">
            <v>-24693.1</v>
          </cell>
        </row>
        <row r="31">
          <cell r="F31">
            <v>-17160.7</v>
          </cell>
        </row>
        <row r="32">
          <cell r="F32">
            <v>-32383.35</v>
          </cell>
        </row>
        <row r="33">
          <cell r="F33">
            <v>-11161.71</v>
          </cell>
        </row>
        <row r="34">
          <cell r="F34">
            <v>-21344.82</v>
          </cell>
        </row>
        <row r="35">
          <cell r="F35">
            <v>-3739.5</v>
          </cell>
        </row>
        <row r="36">
          <cell r="F36">
            <v>-1089566.2</v>
          </cell>
        </row>
        <row r="37">
          <cell r="F37">
            <v>-387103.86</v>
          </cell>
        </row>
        <row r="38">
          <cell r="F38">
            <v>-471977.87</v>
          </cell>
        </row>
        <row r="39">
          <cell r="F39">
            <v>0</v>
          </cell>
        </row>
        <row r="40">
          <cell r="F40">
            <v>-460345.67</v>
          </cell>
        </row>
        <row r="41">
          <cell r="F41">
            <v>-93641.54</v>
          </cell>
        </row>
        <row r="42">
          <cell r="F42">
            <v>-141516</v>
          </cell>
        </row>
        <row r="43">
          <cell r="F43">
            <v>-27543.05</v>
          </cell>
        </row>
        <row r="44">
          <cell r="F44">
            <v>-6330.35</v>
          </cell>
        </row>
        <row r="45">
          <cell r="F45">
            <v>-1329.58</v>
          </cell>
        </row>
        <row r="46">
          <cell r="F46">
            <v>0</v>
          </cell>
        </row>
        <row r="47">
          <cell r="F47">
            <v>-4500</v>
          </cell>
        </row>
        <row r="48">
          <cell r="F48">
            <v>0</v>
          </cell>
        </row>
        <row r="49">
          <cell r="F49">
            <v>-122905</v>
          </cell>
        </row>
        <row r="50">
          <cell r="F50">
            <v>-30049</v>
          </cell>
        </row>
        <row r="51">
          <cell r="F51">
            <v>-11081.44</v>
          </cell>
        </row>
        <row r="52">
          <cell r="F52">
            <v>-705827.82</v>
          </cell>
        </row>
        <row r="53">
          <cell r="F53">
            <v>-17894</v>
          </cell>
        </row>
        <row r="54">
          <cell r="F54">
            <v>-157878.48</v>
          </cell>
        </row>
        <row r="55">
          <cell r="F55">
            <v>-15414</v>
          </cell>
        </row>
        <row r="56">
          <cell r="F56">
            <v>-356660.72</v>
          </cell>
        </row>
        <row r="57">
          <cell r="F57">
            <v>-77791.58</v>
          </cell>
        </row>
        <row r="58">
          <cell r="F58">
            <v>-8500</v>
          </cell>
        </row>
        <row r="59">
          <cell r="F59">
            <v>-3874.6</v>
          </cell>
        </row>
        <row r="60">
          <cell r="F60">
            <v>-8000</v>
          </cell>
        </row>
        <row r="61">
          <cell r="F61">
            <v>0</v>
          </cell>
        </row>
        <row r="62">
          <cell r="F62">
            <v>-16522</v>
          </cell>
        </row>
        <row r="63">
          <cell r="F63">
            <v>-816964.37</v>
          </cell>
        </row>
        <row r="64">
          <cell r="F64">
            <v>-10904</v>
          </cell>
        </row>
        <row r="65">
          <cell r="F65">
            <v>-12360</v>
          </cell>
        </row>
        <row r="66">
          <cell r="F66">
            <v>-311796.31</v>
          </cell>
        </row>
        <row r="67">
          <cell r="F67">
            <v>-147828.64</v>
          </cell>
        </row>
        <row r="68">
          <cell r="F68">
            <v>-166353.37</v>
          </cell>
        </row>
        <row r="69">
          <cell r="F69">
            <v>-1213400.7</v>
          </cell>
        </row>
        <row r="70">
          <cell r="F70">
            <v>-34088</v>
          </cell>
        </row>
        <row r="71">
          <cell r="F71">
            <v>-2497.7</v>
          </cell>
        </row>
        <row r="72">
          <cell r="F72">
            <v>-36718.91</v>
          </cell>
        </row>
        <row r="73">
          <cell r="F73">
            <v>-888000.4</v>
          </cell>
        </row>
        <row r="74">
          <cell r="F74">
            <v>-86347.2</v>
          </cell>
        </row>
        <row r="75">
          <cell r="F75">
            <v>-41146.5</v>
          </cell>
        </row>
        <row r="76">
          <cell r="F76">
            <v>-16554.6</v>
          </cell>
        </row>
        <row r="77">
          <cell r="F77">
            <v>-32000</v>
          </cell>
        </row>
        <row r="78">
          <cell r="F78">
            <v>-306022.77</v>
          </cell>
        </row>
        <row r="79">
          <cell r="F79">
            <v>-69516.5</v>
          </cell>
        </row>
        <row r="80">
          <cell r="F80">
            <v>-210060</v>
          </cell>
        </row>
        <row r="81">
          <cell r="F81">
            <v>-29379</v>
          </cell>
        </row>
        <row r="82">
          <cell r="F82">
            <v>-134805</v>
          </cell>
        </row>
        <row r="83">
          <cell r="F83">
            <v>-1056</v>
          </cell>
        </row>
        <row r="84">
          <cell r="F84">
            <v>-3360</v>
          </cell>
        </row>
        <row r="85">
          <cell r="F85">
            <v>-9700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-5250</v>
          </cell>
        </row>
        <row r="89">
          <cell r="F89">
            <v>-1773.09</v>
          </cell>
        </row>
        <row r="90">
          <cell r="F90">
            <v>-48104</v>
          </cell>
        </row>
        <row r="91">
          <cell r="F91">
            <v>-13328</v>
          </cell>
        </row>
        <row r="92">
          <cell r="F92">
            <v>-78791</v>
          </cell>
        </row>
        <row r="93">
          <cell r="F93">
            <v>-44155</v>
          </cell>
        </row>
        <row r="94">
          <cell r="F94">
            <v>-47378</v>
          </cell>
        </row>
        <row r="95">
          <cell r="F95">
            <v>-1571.11</v>
          </cell>
        </row>
        <row r="96">
          <cell r="F96">
            <v>-13419</v>
          </cell>
        </row>
        <row r="97">
          <cell r="F97">
            <v>-24060</v>
          </cell>
        </row>
        <row r="98">
          <cell r="F98">
            <v>-23410</v>
          </cell>
        </row>
        <row r="99">
          <cell r="F99">
            <v>0</v>
          </cell>
        </row>
        <row r="100">
          <cell r="F100">
            <v>-138215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-7080</v>
          </cell>
        </row>
        <row r="104">
          <cell r="F104">
            <v>0</v>
          </cell>
        </row>
        <row r="105">
          <cell r="F105">
            <v>-2589</v>
          </cell>
        </row>
        <row r="106">
          <cell r="F106">
            <v>-1440</v>
          </cell>
        </row>
        <row r="107">
          <cell r="F107">
            <v>-20493</v>
          </cell>
        </row>
        <row r="108">
          <cell r="F108">
            <v>12112</v>
          </cell>
        </row>
        <row r="109">
          <cell r="F109">
            <v>0</v>
          </cell>
        </row>
        <row r="110">
          <cell r="F110">
            <v>-27443</v>
          </cell>
        </row>
        <row r="111">
          <cell r="F111">
            <v>-2400</v>
          </cell>
        </row>
        <row r="112">
          <cell r="F112">
            <v>-35219</v>
          </cell>
        </row>
        <row r="113">
          <cell r="F113">
            <v>-7000</v>
          </cell>
        </row>
        <row r="114">
          <cell r="F114">
            <v>-5000</v>
          </cell>
        </row>
        <row r="115">
          <cell r="F115">
            <v>0</v>
          </cell>
        </row>
        <row r="116">
          <cell r="F116">
            <v>-1520982.97</v>
          </cell>
        </row>
        <row r="117">
          <cell r="F117">
            <v>0</v>
          </cell>
        </row>
        <row r="118">
          <cell r="F118">
            <v>-22006.7</v>
          </cell>
        </row>
        <row r="119">
          <cell r="F119">
            <v>-9374.67</v>
          </cell>
        </row>
        <row r="120">
          <cell r="F120">
            <v>-2015.1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465707.6</v>
          </cell>
        </row>
        <row r="124">
          <cell r="F124">
            <v>149071.4</v>
          </cell>
        </row>
        <row r="125">
          <cell r="F125">
            <v>192205.3</v>
          </cell>
        </row>
        <row r="126">
          <cell r="F126">
            <v>483.45</v>
          </cell>
        </row>
        <row r="127">
          <cell r="F127">
            <v>8388.57</v>
          </cell>
        </row>
        <row r="128">
          <cell r="F128">
            <v>34522.75</v>
          </cell>
        </row>
        <row r="129">
          <cell r="F129">
            <v>13430.57</v>
          </cell>
        </row>
        <row r="130">
          <cell r="F130">
            <v>31446.56</v>
          </cell>
        </row>
        <row r="131">
          <cell r="F131">
            <v>2670.4</v>
          </cell>
        </row>
        <row r="132">
          <cell r="F132">
            <v>89434.2</v>
          </cell>
        </row>
        <row r="133">
          <cell r="F133">
            <v>1951.6</v>
          </cell>
        </row>
        <row r="134">
          <cell r="F134">
            <v>611008.5</v>
          </cell>
        </row>
        <row r="135">
          <cell r="F135">
            <v>128824</v>
          </cell>
        </row>
        <row r="136">
          <cell r="F136">
            <v>21766.97</v>
          </cell>
        </row>
        <row r="137">
          <cell r="F137">
            <v>71748.84</v>
          </cell>
        </row>
        <row r="138">
          <cell r="F138">
            <v>10380.29</v>
          </cell>
        </row>
        <row r="139">
          <cell r="F139">
            <v>58854.37</v>
          </cell>
        </row>
        <row r="140">
          <cell r="F140">
            <v>58709.9</v>
          </cell>
        </row>
        <row r="141">
          <cell r="F141">
            <v>31996.92</v>
          </cell>
        </row>
        <row r="142">
          <cell r="F142">
            <v>440.7</v>
          </cell>
        </row>
        <row r="143">
          <cell r="F143">
            <v>129559.31</v>
          </cell>
        </row>
        <row r="144">
          <cell r="F144">
            <v>15230.45</v>
          </cell>
        </row>
        <row r="145">
          <cell r="F145">
            <v>85954.8</v>
          </cell>
        </row>
        <row r="146">
          <cell r="F146">
            <v>151379.07</v>
          </cell>
        </row>
        <row r="147">
          <cell r="F147">
            <v>836184.3</v>
          </cell>
        </row>
        <row r="148">
          <cell r="F148">
            <v>227407.6</v>
          </cell>
        </row>
        <row r="149">
          <cell r="F149">
            <v>15491.97</v>
          </cell>
        </row>
        <row r="150">
          <cell r="F150">
            <v>2909.06</v>
          </cell>
        </row>
        <row r="151">
          <cell r="F151">
            <v>8257.15</v>
          </cell>
        </row>
        <row r="152">
          <cell r="F152">
            <v>53117.05</v>
          </cell>
        </row>
        <row r="153">
          <cell r="F153">
            <v>12494.92</v>
          </cell>
        </row>
        <row r="154">
          <cell r="F154">
            <v>75293.75</v>
          </cell>
        </row>
        <row r="155">
          <cell r="F155">
            <v>73034.2</v>
          </cell>
        </row>
        <row r="156">
          <cell r="F156">
            <v>20285.99</v>
          </cell>
        </row>
        <row r="157">
          <cell r="F157">
            <v>21533.4</v>
          </cell>
        </row>
        <row r="158">
          <cell r="F158">
            <v>134187.72</v>
          </cell>
        </row>
        <row r="159">
          <cell r="F159">
            <v>244871.14</v>
          </cell>
        </row>
        <row r="160">
          <cell r="F160">
            <v>50317.36</v>
          </cell>
        </row>
        <row r="161">
          <cell r="F161">
            <v>9017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980911.7</v>
          </cell>
        </row>
        <row r="165">
          <cell r="F165">
            <v>125304.12</v>
          </cell>
        </row>
        <row r="166">
          <cell r="F166">
            <v>767793.68</v>
          </cell>
        </row>
        <row r="167">
          <cell r="F167">
            <v>56075.3</v>
          </cell>
        </row>
        <row r="168">
          <cell r="F168">
            <v>29169.47</v>
          </cell>
        </row>
        <row r="169">
          <cell r="F169">
            <v>27289.87</v>
          </cell>
        </row>
        <row r="170">
          <cell r="F170">
            <v>32304</v>
          </cell>
        </row>
        <row r="171">
          <cell r="F171">
            <v>657712.79</v>
          </cell>
        </row>
        <row r="172">
          <cell r="F172">
            <v>266310.45</v>
          </cell>
        </row>
        <row r="173">
          <cell r="F173">
            <v>117098.7</v>
          </cell>
        </row>
        <row r="174">
          <cell r="F174">
            <v>7686.5</v>
          </cell>
        </row>
        <row r="175">
          <cell r="F175">
            <v>40423.39</v>
          </cell>
        </row>
        <row r="176">
          <cell r="F176">
            <v>26283.34</v>
          </cell>
        </row>
        <row r="177">
          <cell r="F177">
            <v>201555.64</v>
          </cell>
        </row>
        <row r="178">
          <cell r="F178">
            <v>14046.34</v>
          </cell>
        </row>
        <row r="179">
          <cell r="F179">
            <v>34615.61</v>
          </cell>
        </row>
        <row r="180">
          <cell r="F180">
            <v>10954.84</v>
          </cell>
        </row>
        <row r="181">
          <cell r="F181">
            <v>22410.74</v>
          </cell>
        </row>
        <row r="182">
          <cell r="F182">
            <v>49655.95</v>
          </cell>
        </row>
        <row r="183">
          <cell r="F183">
            <v>81043.87</v>
          </cell>
        </row>
        <row r="184">
          <cell r="F184">
            <v>23230.36</v>
          </cell>
        </row>
        <row r="185">
          <cell r="F185">
            <v>748826.68</v>
          </cell>
        </row>
        <row r="186">
          <cell r="F186">
            <v>304716.87</v>
          </cell>
        </row>
        <row r="187">
          <cell r="F187">
            <v>26385.11</v>
          </cell>
        </row>
        <row r="188">
          <cell r="F188">
            <v>19529</v>
          </cell>
        </row>
        <row r="189">
          <cell r="F189">
            <v>54167</v>
          </cell>
        </row>
        <row r="190">
          <cell r="F190">
            <v>9221</v>
          </cell>
        </row>
        <row r="191">
          <cell r="F191">
            <v>229454.81</v>
          </cell>
        </row>
        <row r="192">
          <cell r="F192">
            <v>8932.33</v>
          </cell>
        </row>
        <row r="193">
          <cell r="F193">
            <v>1977</v>
          </cell>
        </row>
        <row r="194">
          <cell r="F194">
            <v>26706.99</v>
          </cell>
        </row>
        <row r="195">
          <cell r="F195">
            <v>34524.4</v>
          </cell>
        </row>
        <row r="196">
          <cell r="F196">
            <v>73201.66</v>
          </cell>
        </row>
        <row r="197">
          <cell r="F197">
            <v>0</v>
          </cell>
        </row>
        <row r="198">
          <cell r="F198">
            <v>92293.1</v>
          </cell>
        </row>
        <row r="199">
          <cell r="F199">
            <v>209661.2</v>
          </cell>
        </row>
        <row r="200">
          <cell r="F200">
            <v>175324.3</v>
          </cell>
        </row>
        <row r="201">
          <cell r="F201">
            <v>122934.6</v>
          </cell>
        </row>
        <row r="202">
          <cell r="F202">
            <v>0</v>
          </cell>
        </row>
        <row r="203">
          <cell r="F203">
            <v>10321.58</v>
          </cell>
        </row>
        <row r="204">
          <cell r="F204">
            <v>457909.2</v>
          </cell>
        </row>
        <row r="205">
          <cell r="F205">
            <v>225548.1</v>
          </cell>
        </row>
        <row r="206">
          <cell r="F206">
            <v>81018.59</v>
          </cell>
        </row>
        <row r="207">
          <cell r="F207">
            <v>20537.02</v>
          </cell>
        </row>
        <row r="208">
          <cell r="F208">
            <v>6770</v>
          </cell>
        </row>
        <row r="209">
          <cell r="F209">
            <v>36106.98</v>
          </cell>
        </row>
        <row r="210">
          <cell r="F210">
            <v>207583.14</v>
          </cell>
        </row>
        <row r="211">
          <cell r="F211">
            <v>0</v>
          </cell>
        </row>
        <row r="212">
          <cell r="F212">
            <v>66555.43</v>
          </cell>
        </row>
        <row r="213">
          <cell r="F213">
            <v>23950.6</v>
          </cell>
        </row>
        <row r="214">
          <cell r="F214">
            <v>59339.56</v>
          </cell>
        </row>
        <row r="215">
          <cell r="F215">
            <v>10801.35</v>
          </cell>
        </row>
        <row r="216">
          <cell r="F216">
            <v>294995</v>
          </cell>
        </row>
        <row r="217">
          <cell r="F217">
            <v>30668.8</v>
          </cell>
        </row>
        <row r="218">
          <cell r="F218">
            <v>2607</v>
          </cell>
        </row>
        <row r="219">
          <cell r="F219">
            <v>46365.42</v>
          </cell>
        </row>
        <row r="220">
          <cell r="F220">
            <v>196267.6</v>
          </cell>
        </row>
        <row r="221">
          <cell r="F221">
            <v>182082.27</v>
          </cell>
        </row>
        <row r="222">
          <cell r="F222">
            <v>34078.2</v>
          </cell>
        </row>
        <row r="223">
          <cell r="F223">
            <v>237611.8</v>
          </cell>
        </row>
        <row r="224">
          <cell r="F224">
            <v>18140</v>
          </cell>
        </row>
        <row r="225">
          <cell r="F225">
            <v>129593.81</v>
          </cell>
        </row>
        <row r="226">
          <cell r="F226">
            <v>6787.5</v>
          </cell>
        </row>
        <row r="227">
          <cell r="F227">
            <v>12636</v>
          </cell>
        </row>
        <row r="228">
          <cell r="F228">
            <v>66416.16</v>
          </cell>
        </row>
        <row r="229">
          <cell r="F229">
            <v>85056.6</v>
          </cell>
        </row>
        <row r="230">
          <cell r="F230">
            <v>14398.99</v>
          </cell>
        </row>
        <row r="231">
          <cell r="F231">
            <v>494874.2</v>
          </cell>
        </row>
        <row r="232">
          <cell r="F232">
            <v>3039.2</v>
          </cell>
        </row>
        <row r="233">
          <cell r="F233">
            <v>17864.41</v>
          </cell>
        </row>
        <row r="234">
          <cell r="F234">
            <v>4088.22</v>
          </cell>
        </row>
        <row r="235">
          <cell r="F235">
            <v>365</v>
          </cell>
        </row>
        <row r="236">
          <cell r="F236">
            <v>1942</v>
          </cell>
        </row>
        <row r="237">
          <cell r="F237">
            <v>1727.3</v>
          </cell>
        </row>
        <row r="238">
          <cell r="F238">
            <v>19007.33</v>
          </cell>
        </row>
        <row r="239">
          <cell r="F239">
            <v>7495.16</v>
          </cell>
        </row>
        <row r="240">
          <cell r="F240">
            <v>0</v>
          </cell>
        </row>
        <row r="241">
          <cell r="F241">
            <v>579073</v>
          </cell>
        </row>
        <row r="242">
          <cell r="F242">
            <v>30803.6</v>
          </cell>
        </row>
        <row r="243">
          <cell r="F243">
            <v>136898.3</v>
          </cell>
        </row>
        <row r="244">
          <cell r="F244">
            <v>46163</v>
          </cell>
        </row>
        <row r="245">
          <cell r="F245">
            <v>17671.3</v>
          </cell>
        </row>
        <row r="246">
          <cell r="F246">
            <v>5593.6</v>
          </cell>
        </row>
        <row r="247">
          <cell r="F247">
            <v>27487.67</v>
          </cell>
        </row>
        <row r="248">
          <cell r="F248">
            <v>3817.9</v>
          </cell>
        </row>
        <row r="249">
          <cell r="F249">
            <v>3500</v>
          </cell>
        </row>
        <row r="250">
          <cell r="F250">
            <v>4211</v>
          </cell>
        </row>
        <row r="251">
          <cell r="F251">
            <v>12016.29</v>
          </cell>
        </row>
        <row r="252">
          <cell r="F252">
            <v>71609.81</v>
          </cell>
        </row>
        <row r="253">
          <cell r="F253">
            <v>42353.11</v>
          </cell>
        </row>
        <row r="254">
          <cell r="F254">
            <v>19737.66</v>
          </cell>
        </row>
        <row r="255">
          <cell r="F255">
            <v>32800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23500</v>
          </cell>
        </row>
        <row r="259">
          <cell r="F259">
            <v>27040</v>
          </cell>
        </row>
        <row r="260">
          <cell r="F260">
            <v>519900.66</v>
          </cell>
        </row>
        <row r="261">
          <cell r="F261">
            <v>428675.2</v>
          </cell>
        </row>
        <row r="262">
          <cell r="F262">
            <v>7392.8</v>
          </cell>
        </row>
        <row r="263">
          <cell r="F263">
            <v>5342.97</v>
          </cell>
        </row>
        <row r="264">
          <cell r="F264">
            <v>11336.05</v>
          </cell>
        </row>
        <row r="265">
          <cell r="F265">
            <v>1076</v>
          </cell>
        </row>
        <row r="266">
          <cell r="F266">
            <v>3688.97</v>
          </cell>
        </row>
        <row r="267">
          <cell r="F267">
            <v>0</v>
          </cell>
        </row>
        <row r="268">
          <cell r="F268">
            <v>400</v>
          </cell>
        </row>
        <row r="269">
          <cell r="F269">
            <v>5119.97</v>
          </cell>
        </row>
        <row r="270">
          <cell r="F270">
            <v>13825.16</v>
          </cell>
        </row>
        <row r="271">
          <cell r="F271">
            <v>4364.29</v>
          </cell>
        </row>
        <row r="272">
          <cell r="F272">
            <v>17403.82</v>
          </cell>
        </row>
        <row r="273">
          <cell r="F273">
            <v>80368</v>
          </cell>
        </row>
        <row r="274">
          <cell r="F274">
            <v>205649.8</v>
          </cell>
        </row>
        <row r="275">
          <cell r="F275">
            <v>233153.39</v>
          </cell>
        </row>
        <row r="276">
          <cell r="F276">
            <v>39399.6</v>
          </cell>
        </row>
        <row r="277">
          <cell r="F277">
            <v>110104.24</v>
          </cell>
        </row>
        <row r="278">
          <cell r="F278">
            <v>329313.1</v>
          </cell>
        </row>
        <row r="279">
          <cell r="F279">
            <v>129807.8</v>
          </cell>
        </row>
        <row r="280">
          <cell r="F280">
            <v>19221.4</v>
          </cell>
        </row>
        <row r="281">
          <cell r="F281">
            <v>190685.5</v>
          </cell>
        </row>
        <row r="282">
          <cell r="F282">
            <v>0</v>
          </cell>
        </row>
        <row r="283">
          <cell r="F283">
            <v>5122.3</v>
          </cell>
        </row>
        <row r="284">
          <cell r="F284">
            <v>54898.83</v>
          </cell>
        </row>
        <row r="285">
          <cell r="F285">
            <v>14539</v>
          </cell>
        </row>
        <row r="286">
          <cell r="F286">
            <v>36182.34</v>
          </cell>
        </row>
        <row r="287">
          <cell r="F287">
            <v>19796.4</v>
          </cell>
        </row>
        <row r="288">
          <cell r="F288">
            <v>42568.9</v>
          </cell>
        </row>
        <row r="289">
          <cell r="F289">
            <v>45304.14</v>
          </cell>
        </row>
        <row r="290">
          <cell r="F290">
            <v>0</v>
          </cell>
        </row>
        <row r="291">
          <cell r="F291">
            <v>7239.99</v>
          </cell>
        </row>
        <row r="292">
          <cell r="F292">
            <v>5626.63</v>
          </cell>
        </row>
        <row r="293">
          <cell r="F293">
            <v>90657.07</v>
          </cell>
        </row>
        <row r="294">
          <cell r="F294">
            <v>164262.67</v>
          </cell>
        </row>
        <row r="295">
          <cell r="F295">
            <v>82511.9</v>
          </cell>
        </row>
        <row r="296">
          <cell r="F296">
            <v>40596.18</v>
          </cell>
        </row>
        <row r="297">
          <cell r="F297">
            <v>63433.3</v>
          </cell>
        </row>
        <row r="298">
          <cell r="F298">
            <v>40917.43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303662.3</v>
          </cell>
        </row>
        <row r="302">
          <cell r="F302">
            <v>13739.4</v>
          </cell>
        </row>
        <row r="303">
          <cell r="F303">
            <v>174760.49</v>
          </cell>
        </row>
        <row r="304">
          <cell r="F304">
            <v>0.0999999999999659</v>
          </cell>
        </row>
        <row r="305">
          <cell r="F305">
            <v>47777.5</v>
          </cell>
        </row>
        <row r="306">
          <cell r="F306">
            <v>32420.02</v>
          </cell>
        </row>
        <row r="307">
          <cell r="F307">
            <v>357875</v>
          </cell>
        </row>
        <row r="308">
          <cell r="F308">
            <v>19303.9</v>
          </cell>
        </row>
        <row r="309">
          <cell r="F309">
            <v>0</v>
          </cell>
        </row>
        <row r="310">
          <cell r="F310">
            <v>78362.47</v>
          </cell>
        </row>
        <row r="311">
          <cell r="F311">
            <v>8968.4</v>
          </cell>
        </row>
        <row r="312">
          <cell r="F312">
            <v>40168.36</v>
          </cell>
        </row>
        <row r="313">
          <cell r="F313">
            <v>6186.38</v>
          </cell>
        </row>
        <row r="314">
          <cell r="F314">
            <v>35546.5</v>
          </cell>
        </row>
        <row r="315">
          <cell r="F315">
            <v>8973.25</v>
          </cell>
        </row>
        <row r="316">
          <cell r="F316">
            <v>512</v>
          </cell>
        </row>
        <row r="317">
          <cell r="F317">
            <v>0</v>
          </cell>
        </row>
        <row r="318">
          <cell r="F318">
            <v>58695.59</v>
          </cell>
        </row>
        <row r="319">
          <cell r="F319">
            <v>42956.94</v>
          </cell>
        </row>
        <row r="320">
          <cell r="F320">
            <v>192448.16</v>
          </cell>
        </row>
        <row r="321">
          <cell r="F321">
            <v>74450.66</v>
          </cell>
        </row>
        <row r="322">
          <cell r="F322">
            <v>29662.08</v>
          </cell>
        </row>
        <row r="323">
          <cell r="F323">
            <v>0</v>
          </cell>
        </row>
        <row r="324">
          <cell r="F324">
            <v>17588.61</v>
          </cell>
        </row>
        <row r="325">
          <cell r="F325">
            <v>241256.6</v>
          </cell>
        </row>
        <row r="326">
          <cell r="F326">
            <v>123055.1</v>
          </cell>
        </row>
        <row r="327">
          <cell r="F327">
            <v>53179</v>
          </cell>
        </row>
        <row r="328">
          <cell r="F328">
            <v>1455892.27</v>
          </cell>
        </row>
        <row r="329">
          <cell r="F329">
            <v>0</v>
          </cell>
        </row>
        <row r="330">
          <cell r="F330">
            <v>39915.83</v>
          </cell>
        </row>
        <row r="331">
          <cell r="F331">
            <v>278108</v>
          </cell>
        </row>
        <row r="332">
          <cell r="F332">
            <v>167929.9</v>
          </cell>
        </row>
        <row r="333">
          <cell r="F333">
            <v>65753.1</v>
          </cell>
        </row>
        <row r="334">
          <cell r="F334">
            <v>21647.6</v>
          </cell>
        </row>
        <row r="335">
          <cell r="F335">
            <v>12728.56</v>
          </cell>
        </row>
        <row r="336">
          <cell r="F336">
            <v>17029.9</v>
          </cell>
        </row>
        <row r="337">
          <cell r="F337">
            <v>382957.05</v>
          </cell>
        </row>
        <row r="338">
          <cell r="F338">
            <v>2619.6</v>
          </cell>
        </row>
        <row r="339">
          <cell r="F339">
            <v>40154.26</v>
          </cell>
        </row>
        <row r="340">
          <cell r="F340">
            <v>67798.76</v>
          </cell>
        </row>
        <row r="341">
          <cell r="F341">
            <v>6470.45</v>
          </cell>
        </row>
        <row r="342">
          <cell r="F342">
            <v>29107.07</v>
          </cell>
        </row>
        <row r="343">
          <cell r="F343">
            <v>475727.84</v>
          </cell>
        </row>
        <row r="344">
          <cell r="F344">
            <v>65616.81</v>
          </cell>
        </row>
        <row r="345">
          <cell r="F345">
            <v>8949.77</v>
          </cell>
        </row>
        <row r="346">
          <cell r="F346">
            <v>66380</v>
          </cell>
        </row>
        <row r="347">
          <cell r="F347">
            <v>132409.4</v>
          </cell>
        </row>
        <row r="348">
          <cell r="F348">
            <v>81654.23</v>
          </cell>
        </row>
        <row r="349">
          <cell r="F349">
            <v>261152.12</v>
          </cell>
        </row>
        <row r="350">
          <cell r="F350">
            <v>35000</v>
          </cell>
        </row>
        <row r="351">
          <cell r="F351">
            <v>11135</v>
          </cell>
        </row>
        <row r="352">
          <cell r="F352">
            <v>35586.18</v>
          </cell>
        </row>
        <row r="353">
          <cell r="F353">
            <v>92983.2</v>
          </cell>
        </row>
        <row r="354">
          <cell r="F354">
            <v>251850.3</v>
          </cell>
        </row>
        <row r="355">
          <cell r="F355">
            <v>225713.02</v>
          </cell>
        </row>
        <row r="356">
          <cell r="F356">
            <v>197000</v>
          </cell>
        </row>
        <row r="357">
          <cell r="F357">
            <v>92200.9</v>
          </cell>
        </row>
        <row r="358">
          <cell r="F358">
            <v>121517.4</v>
          </cell>
        </row>
        <row r="359">
          <cell r="F359">
            <v>63900.03</v>
          </cell>
        </row>
        <row r="360">
          <cell r="F360">
            <v>57513.85</v>
          </cell>
        </row>
        <row r="361">
          <cell r="F361">
            <v>11220</v>
          </cell>
        </row>
        <row r="362">
          <cell r="F362">
            <v>334946.9</v>
          </cell>
        </row>
        <row r="363">
          <cell r="F363">
            <v>18333.96</v>
          </cell>
        </row>
        <row r="364">
          <cell r="F364">
            <v>10115</v>
          </cell>
        </row>
        <row r="365">
          <cell r="F365">
            <v>0</v>
          </cell>
        </row>
        <row r="366">
          <cell r="F366">
            <v>14780</v>
          </cell>
        </row>
        <row r="367">
          <cell r="F367">
            <v>9414</v>
          </cell>
        </row>
        <row r="368">
          <cell r="F368">
            <v>146599</v>
          </cell>
        </row>
        <row r="369">
          <cell r="F369">
            <v>20371</v>
          </cell>
        </row>
        <row r="370">
          <cell r="F370">
            <v>54349.9</v>
          </cell>
        </row>
        <row r="371">
          <cell r="F371">
            <v>47160.59</v>
          </cell>
        </row>
        <row r="372">
          <cell r="F372">
            <v>36160.98</v>
          </cell>
        </row>
        <row r="373">
          <cell r="F373">
            <v>196521</v>
          </cell>
        </row>
        <row r="374">
          <cell r="F374">
            <v>0</v>
          </cell>
        </row>
        <row r="375">
          <cell r="F375">
            <v>7080</v>
          </cell>
        </row>
        <row r="376">
          <cell r="F376">
            <v>0</v>
          </cell>
        </row>
        <row r="377">
          <cell r="F377">
            <v>0</v>
          </cell>
        </row>
        <row r="378">
          <cell r="F378">
            <v>6564</v>
          </cell>
        </row>
        <row r="379">
          <cell r="F379">
            <v>-18815</v>
          </cell>
        </row>
        <row r="380">
          <cell r="F380">
            <v>0</v>
          </cell>
        </row>
        <row r="381">
          <cell r="F381">
            <v>560</v>
          </cell>
        </row>
        <row r="382">
          <cell r="F382">
            <v>21845</v>
          </cell>
        </row>
        <row r="383">
          <cell r="F383">
            <v>9731</v>
          </cell>
        </row>
        <row r="384">
          <cell r="F384">
            <v>250000</v>
          </cell>
        </row>
        <row r="385">
          <cell r="F385">
            <v>0</v>
          </cell>
        </row>
        <row r="386">
          <cell r="F386">
            <v>29177.15</v>
          </cell>
        </row>
        <row r="387">
          <cell r="F387">
            <v>15786</v>
          </cell>
        </row>
        <row r="388">
          <cell r="F388">
            <v>73325.88</v>
          </cell>
        </row>
        <row r="389">
          <cell r="F389">
            <v>192619.3</v>
          </cell>
        </row>
        <row r="390">
          <cell r="F390">
            <v>1474</v>
          </cell>
        </row>
        <row r="391">
          <cell r="F391">
            <v>13099.92</v>
          </cell>
        </row>
        <row r="392">
          <cell r="F392">
            <v>1550.14</v>
          </cell>
        </row>
        <row r="393">
          <cell r="F393">
            <v>60000</v>
          </cell>
        </row>
        <row r="394">
          <cell r="F394">
            <v>0</v>
          </cell>
        </row>
        <row r="395">
          <cell r="F395">
            <v>0</v>
          </cell>
        </row>
        <row r="396">
          <cell r="F396">
            <v>970323</v>
          </cell>
        </row>
        <row r="397">
          <cell r="F397">
            <v>0</v>
          </cell>
        </row>
        <row r="398">
          <cell r="F398">
            <v>4974.35</v>
          </cell>
        </row>
        <row r="399">
          <cell r="F399">
            <v>63869.82</v>
          </cell>
        </row>
        <row r="400">
          <cell r="F400">
            <v>505000</v>
          </cell>
        </row>
        <row r="401">
          <cell r="F401">
            <v>0</v>
          </cell>
        </row>
        <row r="402">
          <cell r="F402">
            <v>544640.92</v>
          </cell>
        </row>
        <row r="403">
          <cell r="F403">
            <v>916501.56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101066.07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211876.75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55000</v>
          </cell>
        </row>
        <row r="418">
          <cell r="F418">
            <v>0</v>
          </cell>
        </row>
        <row r="419">
          <cell r="F419">
            <v>-29916.669999999925</v>
          </cell>
        </row>
        <row r="420">
          <cell r="F420">
            <v>-4985</v>
          </cell>
        </row>
        <row r="421">
          <cell r="F421">
            <v>-7297.789999999994</v>
          </cell>
        </row>
        <row r="422">
          <cell r="F422">
            <v>34520.4</v>
          </cell>
        </row>
        <row r="423">
          <cell r="F423">
            <v>0</v>
          </cell>
        </row>
        <row r="424">
          <cell r="F424">
            <v>1407.64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25893.55</v>
          </cell>
        </row>
        <row r="428">
          <cell r="F428">
            <v>0</v>
          </cell>
        </row>
        <row r="429">
          <cell r="F429">
            <v>0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0</v>
          </cell>
        </row>
        <row r="433">
          <cell r="F433">
            <v>0</v>
          </cell>
        </row>
        <row r="434">
          <cell r="F434">
            <v>0</v>
          </cell>
        </row>
        <row r="435">
          <cell r="F435">
            <v>8898.5</v>
          </cell>
        </row>
        <row r="436">
          <cell r="F436">
            <v>0</v>
          </cell>
        </row>
        <row r="437">
          <cell r="F437">
            <v>15000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6216</v>
          </cell>
        </row>
        <row r="441">
          <cell r="F441">
            <v>14634.44</v>
          </cell>
        </row>
        <row r="442">
          <cell r="F442">
            <v>45000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6481.52</v>
          </cell>
        </row>
        <row r="446">
          <cell r="F446">
            <v>-6481.52</v>
          </cell>
        </row>
        <row r="447">
          <cell r="F447">
            <v>600</v>
          </cell>
        </row>
        <row r="448">
          <cell r="F448">
            <v>0</v>
          </cell>
        </row>
        <row r="449">
          <cell r="F449">
            <v>22.179999999701977</v>
          </cell>
        </row>
        <row r="450">
          <cell r="F450">
            <v>37582.39999999991</v>
          </cell>
        </row>
        <row r="451">
          <cell r="F451">
            <v>0</v>
          </cell>
        </row>
        <row r="452">
          <cell r="F452">
            <v>122.16000000014901</v>
          </cell>
        </row>
        <row r="453">
          <cell r="F453">
            <v>0</v>
          </cell>
        </row>
        <row r="454">
          <cell r="F454">
            <v>-19.139999999999418</v>
          </cell>
        </row>
        <row r="455">
          <cell r="F455">
            <v>3773.070000000007</v>
          </cell>
        </row>
        <row r="456">
          <cell r="F456">
            <v>0</v>
          </cell>
        </row>
        <row r="457">
          <cell r="F457">
            <v>548710.8900000006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-589004.14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-1697.5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-1803</v>
          </cell>
        </row>
        <row r="478">
          <cell r="F478">
            <v>-36320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-26939.419999999925</v>
          </cell>
        </row>
        <row r="482">
          <cell r="F482">
            <v>0</v>
          </cell>
        </row>
        <row r="483">
          <cell r="F483">
            <v>-203548.89</v>
          </cell>
        </row>
        <row r="484">
          <cell r="F484">
            <v>0</v>
          </cell>
        </row>
        <row r="485">
          <cell r="F485">
            <v>75889.05</v>
          </cell>
        </row>
        <row r="486">
          <cell r="F486">
            <v>-75889.05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-34415.39</v>
          </cell>
        </row>
        <row r="490">
          <cell r="F490">
            <v>-384309.10000000056</v>
          </cell>
        </row>
        <row r="491">
          <cell r="F491">
            <v>33351.53</v>
          </cell>
        </row>
        <row r="492">
          <cell r="F492">
            <v>238.01</v>
          </cell>
        </row>
        <row r="493">
          <cell r="F493">
            <v>0</v>
          </cell>
        </row>
        <row r="494">
          <cell r="F494">
            <v>-5541</v>
          </cell>
        </row>
        <row r="495">
          <cell r="F495">
            <v>0</v>
          </cell>
        </row>
        <row r="496">
          <cell r="F496">
            <v>-77902</v>
          </cell>
        </row>
        <row r="497">
          <cell r="F497">
            <v>0</v>
          </cell>
        </row>
        <row r="498">
          <cell r="F498">
            <v>-346543</v>
          </cell>
        </row>
        <row r="499">
          <cell r="F499">
            <v>-3792.2</v>
          </cell>
        </row>
        <row r="500">
          <cell r="F500">
            <v>-247.2</v>
          </cell>
        </row>
        <row r="501">
          <cell r="F501">
            <v>-63019.88</v>
          </cell>
        </row>
        <row r="502">
          <cell r="F502">
            <v>-3145.5</v>
          </cell>
        </row>
        <row r="503">
          <cell r="F503">
            <v>-672.9000000000015</v>
          </cell>
        </row>
        <row r="504">
          <cell r="F504">
            <v>-25495</v>
          </cell>
        </row>
        <row r="505">
          <cell r="F505">
            <v>-4396.100000000006</v>
          </cell>
        </row>
        <row r="506">
          <cell r="F506">
            <v>-5847.399999999994</v>
          </cell>
        </row>
        <row r="507">
          <cell r="F507">
            <v>-23.5</v>
          </cell>
        </row>
        <row r="508">
          <cell r="F508">
            <v>-295.1</v>
          </cell>
        </row>
        <row r="509">
          <cell r="F509">
            <v>-3500.399999999994</v>
          </cell>
        </row>
        <row r="510">
          <cell r="F510">
            <v>-1391.3</v>
          </cell>
        </row>
        <row r="511">
          <cell r="F511">
            <v>-4025.820000000007</v>
          </cell>
        </row>
        <row r="512">
          <cell r="F512">
            <v>-75</v>
          </cell>
        </row>
        <row r="513">
          <cell r="F513">
            <v>0</v>
          </cell>
        </row>
        <row r="514">
          <cell r="F514">
            <v>-9471.8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-4488</v>
          </cell>
        </row>
        <row r="519">
          <cell r="F519">
            <v>0</v>
          </cell>
        </row>
        <row r="520">
          <cell r="F520">
            <v>-16370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-234</v>
          </cell>
        </row>
        <row r="524">
          <cell r="F524">
            <v>-123781</v>
          </cell>
        </row>
        <row r="525">
          <cell r="F525">
            <v>-1414.95</v>
          </cell>
        </row>
        <row r="526">
          <cell r="F526">
            <v>-5131</v>
          </cell>
        </row>
        <row r="527">
          <cell r="F527">
            <v>-1645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-4799</v>
          </cell>
        </row>
        <row r="534">
          <cell r="F534">
            <v>-8436</v>
          </cell>
        </row>
        <row r="535">
          <cell r="F535">
            <v>-2530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-3603.6</v>
          </cell>
        </row>
        <row r="539">
          <cell r="F539">
            <v>0</v>
          </cell>
        </row>
        <row r="540">
          <cell r="F540">
            <v>0</v>
          </cell>
        </row>
        <row r="541">
          <cell r="F541">
            <v>-4177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-11000</v>
          </cell>
        </row>
        <row r="545">
          <cell r="F545">
            <v>-11700</v>
          </cell>
        </row>
        <row r="546">
          <cell r="F546">
            <v>0</v>
          </cell>
        </row>
        <row r="547">
          <cell r="F547">
            <v>-385</v>
          </cell>
        </row>
        <row r="548">
          <cell r="F548">
            <v>-300</v>
          </cell>
        </row>
        <row r="549">
          <cell r="F549">
            <v>-29584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-30733.03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-1989</v>
          </cell>
        </row>
        <row r="561">
          <cell r="F561">
            <v>-6026</v>
          </cell>
        </row>
        <row r="562">
          <cell r="F562">
            <v>-19620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-4284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-3054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-5261</v>
          </cell>
        </row>
        <row r="582">
          <cell r="F582">
            <v>0</v>
          </cell>
        </row>
        <row r="583">
          <cell r="F583">
            <v>-3779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-626</v>
          </cell>
        </row>
        <row r="588">
          <cell r="F588">
            <v>-11571.3</v>
          </cell>
        </row>
        <row r="589">
          <cell r="F589">
            <v>-1821.22</v>
          </cell>
        </row>
        <row r="590">
          <cell r="F590">
            <v>6804</v>
          </cell>
        </row>
        <row r="591">
          <cell r="F591">
            <v>0</v>
          </cell>
        </row>
        <row r="592">
          <cell r="F592">
            <v>-3737</v>
          </cell>
        </row>
        <row r="593">
          <cell r="F593">
            <v>0</v>
          </cell>
        </row>
        <row r="594">
          <cell r="F594">
            <v>-6113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-219988.34</v>
          </cell>
        </row>
        <row r="598">
          <cell r="F598">
            <v>-138581.84</v>
          </cell>
        </row>
        <row r="599">
          <cell r="F599">
            <v>-31307</v>
          </cell>
        </row>
        <row r="600">
          <cell r="F600">
            <v>-3820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-14206</v>
          </cell>
        </row>
        <row r="604">
          <cell r="F604">
            <v>-201375.11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-10008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-7390</v>
          </cell>
        </row>
        <row r="612">
          <cell r="F612">
            <v>-9333</v>
          </cell>
        </row>
        <row r="613">
          <cell r="F613">
            <v>-21431.2</v>
          </cell>
        </row>
        <row r="614">
          <cell r="F614">
            <v>-11693</v>
          </cell>
        </row>
        <row r="615">
          <cell r="F615">
            <v>-24549.62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-7833.150000000023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-15000</v>
          </cell>
        </row>
        <row r="622">
          <cell r="F622">
            <v>-4247</v>
          </cell>
        </row>
        <row r="623">
          <cell r="F623">
            <v>0</v>
          </cell>
        </row>
        <row r="624">
          <cell r="F624">
            <v>-64321.70000000007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-44979</v>
          </cell>
        </row>
        <row r="628">
          <cell r="F628">
            <v>-291</v>
          </cell>
        </row>
        <row r="629">
          <cell r="F629">
            <v>0</v>
          </cell>
        </row>
        <row r="630">
          <cell r="F630">
            <v>-925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-3640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-17269.2</v>
          </cell>
        </row>
        <row r="637">
          <cell r="F637">
            <v>-483.18999999999505</v>
          </cell>
        </row>
        <row r="638">
          <cell r="F638">
            <v>-4111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-1600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-16320.24</v>
          </cell>
        </row>
        <row r="645">
          <cell r="F645">
            <v>-228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-12000</v>
          </cell>
        </row>
        <row r="650">
          <cell r="F650">
            <v>0</v>
          </cell>
        </row>
        <row r="651">
          <cell r="F651">
            <v>-675</v>
          </cell>
        </row>
        <row r="652">
          <cell r="F652">
            <v>-8771</v>
          </cell>
        </row>
        <row r="653">
          <cell r="F653">
            <v>-14546.49</v>
          </cell>
        </row>
        <row r="654">
          <cell r="F654">
            <v>0</v>
          </cell>
        </row>
        <row r="655">
          <cell r="F655">
            <v>45.64999999990687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-1250</v>
          </cell>
        </row>
        <row r="669">
          <cell r="F669">
            <v>-2106</v>
          </cell>
        </row>
        <row r="670">
          <cell r="F670">
            <v>0</v>
          </cell>
        </row>
        <row r="671">
          <cell r="F671">
            <v>0</v>
          </cell>
        </row>
        <row r="672">
          <cell r="F672">
            <v>-187.2</v>
          </cell>
        </row>
        <row r="673">
          <cell r="F673">
            <v>-855</v>
          </cell>
        </row>
        <row r="674">
          <cell r="F674">
            <v>-6987</v>
          </cell>
        </row>
        <row r="675">
          <cell r="F675">
            <v>0</v>
          </cell>
        </row>
        <row r="676">
          <cell r="F676">
            <v>-760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-1467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-187</v>
          </cell>
        </row>
        <row r="689">
          <cell r="F689">
            <v>-134</v>
          </cell>
        </row>
        <row r="690">
          <cell r="F690">
            <v>-62698.53</v>
          </cell>
        </row>
        <row r="691">
          <cell r="F691">
            <v>-55357</v>
          </cell>
        </row>
        <row r="692">
          <cell r="F692">
            <v>0</v>
          </cell>
        </row>
        <row r="693">
          <cell r="F693">
            <v>-115884.8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0</v>
          </cell>
        </row>
        <row r="702">
          <cell r="F702">
            <v>0</v>
          </cell>
        </row>
        <row r="703">
          <cell r="F703">
            <v>-976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-6192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-5419</v>
          </cell>
        </row>
        <row r="720">
          <cell r="F720">
            <v>0</v>
          </cell>
        </row>
        <row r="721">
          <cell r="F721">
            <v>-629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-23000</v>
          </cell>
        </row>
        <row r="725">
          <cell r="F725">
            <v>-5850</v>
          </cell>
        </row>
        <row r="726">
          <cell r="F726">
            <v>-3459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-4008.15</v>
          </cell>
        </row>
        <row r="732">
          <cell r="F732">
            <v>-2106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-2937</v>
          </cell>
        </row>
        <row r="736">
          <cell r="F736">
            <v>-1010</v>
          </cell>
        </row>
        <row r="737">
          <cell r="F737">
            <v>0</v>
          </cell>
        </row>
        <row r="738">
          <cell r="F738">
            <v>-12430.65</v>
          </cell>
        </row>
        <row r="739">
          <cell r="F739">
            <v>-2260</v>
          </cell>
        </row>
        <row r="740">
          <cell r="F740">
            <v>0</v>
          </cell>
        </row>
        <row r="741">
          <cell r="F741">
            <v>-10889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-772.2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-348.65000000000055</v>
          </cell>
        </row>
        <row r="753">
          <cell r="F753">
            <v>-2787.85</v>
          </cell>
        </row>
        <row r="754">
          <cell r="F754">
            <v>0</v>
          </cell>
        </row>
        <row r="755">
          <cell r="F755">
            <v>-9734.77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-702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-2829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-4454.73</v>
          </cell>
        </row>
        <row r="766">
          <cell r="F766">
            <v>-113477</v>
          </cell>
        </row>
        <row r="767">
          <cell r="F767">
            <v>-3880</v>
          </cell>
        </row>
        <row r="768">
          <cell r="F768">
            <v>0</v>
          </cell>
        </row>
        <row r="769">
          <cell r="F769">
            <v>-4700</v>
          </cell>
        </row>
        <row r="770">
          <cell r="F770">
            <v>0</v>
          </cell>
        </row>
        <row r="771">
          <cell r="F771">
            <v>-46269</v>
          </cell>
        </row>
        <row r="772">
          <cell r="F772">
            <v>-912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-50000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-374.4</v>
          </cell>
        </row>
        <row r="781">
          <cell r="F781">
            <v>-5600</v>
          </cell>
        </row>
        <row r="782">
          <cell r="F782">
            <v>-730</v>
          </cell>
        </row>
        <row r="783">
          <cell r="F783">
            <v>0</v>
          </cell>
        </row>
        <row r="784">
          <cell r="F784">
            <v>-3316.57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-878.68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300</v>
          </cell>
        </row>
        <row r="791">
          <cell r="F791">
            <v>2661.14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1000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21000</v>
          </cell>
        </row>
        <row r="801">
          <cell r="F801">
            <v>64951</v>
          </cell>
        </row>
        <row r="802">
          <cell r="F802">
            <v>708233.99</v>
          </cell>
        </row>
        <row r="803">
          <cell r="F803">
            <v>0</v>
          </cell>
        </row>
        <row r="804">
          <cell r="F804">
            <v>4851</v>
          </cell>
        </row>
        <row r="805">
          <cell r="F805">
            <v>2808</v>
          </cell>
        </row>
        <row r="806">
          <cell r="F806">
            <v>132</v>
          </cell>
        </row>
        <row r="807">
          <cell r="F807">
            <v>-20000</v>
          </cell>
        </row>
        <row r="808">
          <cell r="F808">
            <v>4139.86</v>
          </cell>
        </row>
        <row r="809">
          <cell r="F809">
            <v>311859.42</v>
          </cell>
        </row>
        <row r="810">
          <cell r="F810">
            <v>-43434.22</v>
          </cell>
        </row>
        <row r="811">
          <cell r="F811">
            <v>30504</v>
          </cell>
        </row>
        <row r="812">
          <cell r="F812">
            <v>-30504</v>
          </cell>
        </row>
        <row r="813">
          <cell r="F813">
            <v>-12708</v>
          </cell>
        </row>
        <row r="814">
          <cell r="F814">
            <v>1917381.58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-61948.17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-734264.21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-251324.21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-289634.86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-204310.66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-157500.31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-218400</v>
          </cell>
        </row>
        <row r="837">
          <cell r="F837">
            <v>0</v>
          </cell>
        </row>
        <row r="838">
          <cell r="F838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מאזן"/>
      <sheetName val="מאזן+פקודות "/>
      <sheetName val="תמצית תקציב"/>
      <sheetName val="תמצית תקציב +פקודות"/>
      <sheetName val="פ. נוספות"/>
      <sheetName val="ריכוז תקבולים תברים"/>
      <sheetName val="תברים"/>
      <sheetName val="פירוט תברים"/>
      <sheetName val="דוח גביה"/>
      <sheetName val="תעריף ארנונה"/>
      <sheetName val="שכר ומשרות"/>
      <sheetName val="שכר גבוה"/>
      <sheetName val="ביצוע לפי רבעון "/>
      <sheetName val="משתנים"/>
      <sheetName val="פירוט תברים (2)"/>
      <sheetName val="תקבולים-תברים "/>
    </sheetNames>
    <sheetDataSet>
      <sheetData sheetId="13">
        <row r="2">
          <cell r="B2" t="str">
            <v>ארנונה כללית</v>
          </cell>
        </row>
        <row r="3">
          <cell r="B3" t="str">
            <v>הכנסות ממכירת מים</v>
          </cell>
        </row>
        <row r="4">
          <cell r="B4" t="str">
            <v>עצמיות חינוך</v>
          </cell>
        </row>
        <row r="5">
          <cell r="B5" t="str">
            <v>עצמיות רווחה</v>
          </cell>
        </row>
        <row r="6">
          <cell r="B6" t="str">
            <v>עצמיות אחר</v>
          </cell>
        </row>
        <row r="7">
          <cell r="B7" t="str">
            <v>תקבולים ממשרד החינוך</v>
          </cell>
        </row>
        <row r="8">
          <cell r="B8" t="str">
            <v>תקבולים ממשרד הרווחה</v>
          </cell>
        </row>
        <row r="9">
          <cell r="B9" t="str">
            <v>תקבולים ממשלתיים אחרים</v>
          </cell>
        </row>
        <row r="10">
          <cell r="B10" t="str">
            <v>מענק כללי לאיזון</v>
          </cell>
        </row>
        <row r="11">
          <cell r="B11" t="str">
            <v>מענקים מיועדים</v>
          </cell>
        </row>
        <row r="12">
          <cell r="B12" t="str">
            <v>תקבולים אחרים</v>
          </cell>
        </row>
        <row r="13">
          <cell r="B13" t="str">
            <v>כיסוי ממקורות הרשות בשנים הבאות</v>
          </cell>
        </row>
        <row r="14">
          <cell r="B14" t="str">
            <v>מענק לכיסוי גרעון מצטבר</v>
          </cell>
        </row>
        <row r="15">
          <cell r="B15" t="str">
            <v>הנחות בארנונה (הכנסות)</v>
          </cell>
        </row>
        <row r="16">
          <cell r="B16" t="str">
            <v>הוצאות שכר כללי</v>
          </cell>
        </row>
        <row r="17">
          <cell r="B17" t="str">
            <v>פעולות כלליות</v>
          </cell>
        </row>
        <row r="18">
          <cell r="B18" t="str">
            <v>הוצאות רכישת מים</v>
          </cell>
        </row>
        <row r="19">
          <cell r="B19" t="str">
            <v>שכר עובדי חינוך</v>
          </cell>
        </row>
        <row r="20">
          <cell r="B20" t="str">
            <v>פעולות חינוך</v>
          </cell>
        </row>
        <row r="21">
          <cell r="B21" t="str">
            <v>שכר עובדי רווחה</v>
          </cell>
        </row>
        <row r="22">
          <cell r="B22" t="str">
            <v>פעולות רווחה</v>
          </cell>
        </row>
        <row r="23">
          <cell r="B23" t="str">
            <v>סה"כ רווחה</v>
          </cell>
        </row>
        <row r="24">
          <cell r="B24" t="str">
            <v>פרעון מלוות מים וביוב</v>
          </cell>
        </row>
        <row r="25">
          <cell r="B25" t="str">
            <v>פרעון מלוות אחרות</v>
          </cell>
        </row>
        <row r="26">
          <cell r="B26" t="str">
            <v>סה"כ פרעון מלוות</v>
          </cell>
        </row>
        <row r="27">
          <cell r="B27" t="str">
            <v>הוצאות מימון</v>
          </cell>
        </row>
        <row r="28">
          <cell r="B28" t="str">
            <v>העברות והוצאות חד פעמיות</v>
          </cell>
        </row>
        <row r="29">
          <cell r="B29" t="str">
            <v>העברה לכיסוי גרעון מצטבר</v>
          </cell>
        </row>
        <row r="30">
          <cell r="B30" t="str">
            <v>הנחות בארנונה (הוצאות)</v>
          </cell>
        </row>
        <row r="31">
          <cell r="B31" t="str">
            <v>נכסים נזילים: קופה ובנקים</v>
          </cell>
        </row>
        <row r="32">
          <cell r="B32" t="str">
            <v>הכנסות מתוקצבות שטרם התקבלו</v>
          </cell>
        </row>
        <row r="33">
          <cell r="B33" t="str">
            <v>חייבים - תשלומים לא מתוקצבים</v>
          </cell>
        </row>
        <row r="34">
          <cell r="B34" t="str">
            <v>השקעות מיועדות לכסוי קרן לעבודות פיתוח</v>
          </cell>
        </row>
        <row r="35">
          <cell r="B35" t="str">
            <v>השקעות במימון קרנות מתוקצבות</v>
          </cell>
        </row>
        <row r="36">
          <cell r="B36" t="str">
            <v>גרעון לראשית השנה</v>
          </cell>
        </row>
        <row r="37">
          <cell r="B37" t="str">
            <v>סכום שהתקבל להקטנת הגרעון (במינוס) (1)</v>
          </cell>
        </row>
        <row r="38">
          <cell r="B38" t="str">
            <v>גרעון (עודף) שוטף בתקופת הדוח</v>
          </cell>
        </row>
        <row r="39">
          <cell r="B39" t="str">
            <v>גרעונות סופיים בתב"רים</v>
          </cell>
        </row>
        <row r="40">
          <cell r="B40" t="str">
            <v>סכום שהתקבל להקטנת הגרעון הסופי בתבר"ים (במינוס) (2)</v>
          </cell>
        </row>
        <row r="41">
          <cell r="B41" t="str">
            <v>גרעונות מימון זמניים</v>
          </cell>
        </row>
        <row r="42">
          <cell r="B42" t="str">
            <v>עודפי מימון זמניים</v>
          </cell>
        </row>
        <row r="43">
          <cell r="B43" t="str">
            <v>בנקים: משיכות יתר והלוואות</v>
          </cell>
        </row>
        <row r="44">
          <cell r="B44" t="str">
            <v>משרדי ממשלה</v>
          </cell>
        </row>
        <row r="45">
          <cell r="B45" t="str">
            <v>מוסדות שכר - הוצאות מתוקצבות שטרם שולמו</v>
          </cell>
        </row>
        <row r="46">
          <cell r="B46" t="str">
            <v>ספקים וזכאים (*) - הוצאות מתוקצבות שטרם שולמו</v>
          </cell>
        </row>
        <row r="47">
          <cell r="B47" t="str">
            <v>פקדונות, הכנסות מראש ואחרים</v>
          </cell>
        </row>
        <row r="48">
          <cell r="B48" t="str">
            <v>קרנות בלתי מתוקצבות (3)</v>
          </cell>
        </row>
        <row r="49">
          <cell r="B49" t="str">
            <v>קרנות מתוקצבות</v>
          </cell>
        </row>
        <row r="50">
          <cell r="B50" t="str">
            <v>עודף לראשית השנה</v>
          </cell>
        </row>
        <row r="51">
          <cell r="B51" t="str">
            <v>עודף (גרעון) בתקופת הדוח</v>
          </cell>
        </row>
        <row r="52">
          <cell r="B52" t="str">
            <v>העברת עודפי שנים קודמות לתקציב הרגיל  (במינוס)</v>
          </cell>
        </row>
        <row r="53">
          <cell r="B53" t="str">
            <v>עודפים  זמניים</v>
          </cell>
        </row>
        <row r="54">
          <cell r="B54" t="str">
            <v>גרעונות  זמניים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בלה 1-תקציב רגיל   "/>
      <sheetName val="נספח    2- הכנסות עצמיות "/>
      <sheetName val="טבלה 4 -שכר ומשרות "/>
      <sheetName val="הכנסות "/>
      <sheetName val="הוצאות "/>
      <sheetName val="תקציב שכר  "/>
      <sheetName val="תקציב שכר   (2)"/>
      <sheetName val="תקציב שמיד"/>
      <sheetName val="ביצוע משוער 2014"/>
      <sheetName val="משרות חדשות "/>
      <sheetName val="גיליון1"/>
    </sheetNames>
    <sheetDataSet>
      <sheetData sheetId="9">
        <row r="34">
          <cell r="G3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0">
        <row r="18">
          <cell r="A18" t="str">
            <v>פירוטים לדו''ח הכספי ליום 31 בדצמבר 2001</v>
          </cell>
        </row>
      </sheetData>
      <sheetData sheetId="1">
        <row r="6">
          <cell r="A6" t="str">
            <v>נכסים נזילים</v>
          </cell>
          <cell r="F6" t="str">
            <v>בנקים</v>
          </cell>
        </row>
        <row r="7">
          <cell r="A7" t="str">
            <v>מזומנים בבנקים ובקופה</v>
          </cell>
          <cell r="B7">
            <v>1</v>
          </cell>
          <cell r="C7">
            <v>594771.8400000004</v>
          </cell>
          <cell r="D7">
            <v>789696.9999999957</v>
          </cell>
          <cell r="F7" t="str">
            <v>משיכות יתר</v>
          </cell>
          <cell r="G7">
            <v>5</v>
          </cell>
          <cell r="H7">
            <v>19.139999999999418</v>
          </cell>
          <cell r="I7">
            <v>3078.350000000093</v>
          </cell>
        </row>
        <row r="8">
          <cell r="A8" t="str">
            <v>פקדון לזמן קצר</v>
          </cell>
          <cell r="B8">
            <v>300</v>
          </cell>
          <cell r="C8">
            <v>0</v>
          </cell>
          <cell r="D8">
            <v>135500.15</v>
          </cell>
          <cell r="F8" t="str">
            <v>הלוואה לזמן קצר</v>
          </cell>
          <cell r="G8">
            <v>35</v>
          </cell>
          <cell r="H8" t="str">
            <v>---------------</v>
          </cell>
          <cell r="I8" t="str">
            <v>---------------</v>
          </cell>
        </row>
        <row r="9">
          <cell r="C9">
            <v>594771.8400000004</v>
          </cell>
          <cell r="D9">
            <v>925197.1499999957</v>
          </cell>
          <cell r="H9">
            <v>19.139999999999418</v>
          </cell>
          <cell r="I9">
            <v>3078.350000000093</v>
          </cell>
        </row>
        <row r="10">
          <cell r="C10" t="str">
            <v>---------------</v>
          </cell>
          <cell r="D10" t="str">
            <v>---------------</v>
          </cell>
        </row>
        <row r="11">
          <cell r="A11" t="str">
            <v>הכנסות מתוקצבות שטרם נגבו</v>
          </cell>
          <cell r="F11" t="str">
            <v>הוצאות מתוקצבות שטרם שולמו</v>
          </cell>
          <cell r="H11" t="str">
            <v>---------------</v>
          </cell>
          <cell r="I11" t="str">
            <v>---------------</v>
          </cell>
        </row>
        <row r="12">
          <cell r="A12" t="str">
            <v>משרדי ממשלה ורשויות מקומיות</v>
          </cell>
          <cell r="B12">
            <v>2</v>
          </cell>
          <cell r="C12">
            <v>812919.85</v>
          </cell>
          <cell r="D12">
            <v>612965.49</v>
          </cell>
          <cell r="F12" t="str">
            <v>המחאות לפרעון</v>
          </cell>
          <cell r="G12">
            <v>102</v>
          </cell>
          <cell r="H12">
            <v>589004.14</v>
          </cell>
          <cell r="I12">
            <v>243982.77</v>
          </cell>
        </row>
        <row r="13">
          <cell r="A13" t="str">
            <v>רשויות מקומיות ומוסדות אחרים</v>
          </cell>
          <cell r="B13">
            <v>30</v>
          </cell>
          <cell r="C13" t="str">
            <v>---------------</v>
          </cell>
          <cell r="D13" t="str">
            <v>---------------</v>
          </cell>
          <cell r="F13" t="str">
            <v>מוסדות בגין ניכויים משכר ונילוות</v>
          </cell>
          <cell r="G13">
            <v>6</v>
          </cell>
          <cell r="H13">
            <v>541887.4800000001</v>
          </cell>
          <cell r="I13">
            <v>550694.54</v>
          </cell>
        </row>
        <row r="14">
          <cell r="F14" t="str">
            <v>עובדים</v>
          </cell>
          <cell r="G14">
            <v>7</v>
          </cell>
          <cell r="H14">
            <v>388334.92000000057</v>
          </cell>
          <cell r="I14">
            <v>411012</v>
          </cell>
        </row>
        <row r="15">
          <cell r="A15" t="str">
            <v>חייבים - תשלומים לא מתוקצבים</v>
          </cell>
          <cell r="F15" t="str">
            <v>ספקים, קבלנים ונותני שרותים</v>
          </cell>
          <cell r="G15">
            <v>8</v>
          </cell>
          <cell r="H15">
            <v>1907234.8799999994</v>
          </cell>
          <cell r="I15">
            <v>1602245.93</v>
          </cell>
        </row>
        <row r="16">
          <cell r="A16" t="str">
            <v>הוצאות מראש</v>
          </cell>
          <cell r="B16">
            <v>101</v>
          </cell>
          <cell r="C16">
            <v>0</v>
          </cell>
          <cell r="D16">
            <v>44924</v>
          </cell>
          <cell r="F16" t="str">
            <v>רשויות מקומיות ומוסדות אחרים</v>
          </cell>
          <cell r="G16">
            <v>36</v>
          </cell>
          <cell r="H16">
            <v>0</v>
          </cell>
          <cell r="I16">
            <v>0</v>
          </cell>
        </row>
        <row r="17">
          <cell r="A17" t="str">
            <v>ספקים - תשלום יתר</v>
          </cell>
          <cell r="B17">
            <v>50</v>
          </cell>
          <cell r="C17">
            <v>45.64999999990687</v>
          </cell>
          <cell r="D17">
            <v>0</v>
          </cell>
          <cell r="H17">
            <v>3426461.42</v>
          </cell>
          <cell r="I17">
            <v>2807935.24</v>
          </cell>
        </row>
        <row r="18">
          <cell r="A18" t="str">
            <v>עובדים-מקדמות</v>
          </cell>
          <cell r="B18">
            <v>3</v>
          </cell>
          <cell r="C18">
            <v>33589.54</v>
          </cell>
          <cell r="D18">
            <v>37677.16</v>
          </cell>
          <cell r="F18" t="str">
            <v>תקבולים לא מתוקצבים</v>
          </cell>
          <cell r="H18" t="str">
            <v>---------------</v>
          </cell>
          <cell r="I18" t="str">
            <v>---------------</v>
          </cell>
        </row>
        <row r="19">
          <cell r="C19">
            <v>33635.18999999991</v>
          </cell>
          <cell r="D19">
            <v>82601.16</v>
          </cell>
          <cell r="F19" t="str">
            <v>הכנסות מראש</v>
          </cell>
          <cell r="G19">
            <v>103</v>
          </cell>
          <cell r="H19">
            <v>0</v>
          </cell>
          <cell r="I19">
            <v>2509.59</v>
          </cell>
        </row>
        <row r="20">
          <cell r="C20" t="str">
            <v>---------------</v>
          </cell>
          <cell r="D20" t="str">
            <v>---------------</v>
          </cell>
          <cell r="H20" t="str">
            <v>---------------</v>
          </cell>
          <cell r="I20" t="str">
            <v>---------------</v>
          </cell>
        </row>
        <row r="22">
          <cell r="A22" t="str">
            <v>סה"כ רכוש שוטף</v>
          </cell>
          <cell r="C22">
            <v>1441326.8800000004</v>
          </cell>
          <cell r="D22">
            <v>1620763.8</v>
          </cell>
          <cell r="F22" t="str">
            <v>סה"כ התחייבויות שוטפות</v>
          </cell>
          <cell r="H22">
            <v>3426480.56</v>
          </cell>
          <cell r="I22">
            <v>2813523.18</v>
          </cell>
        </row>
        <row r="23">
          <cell r="C23" t="str">
            <v>---------------</v>
          </cell>
          <cell r="D23" t="str">
            <v>---------------</v>
          </cell>
          <cell r="H23" t="str">
            <v>---------------</v>
          </cell>
          <cell r="I23" t="str">
            <v>---------------</v>
          </cell>
        </row>
        <row r="24">
          <cell r="F24" t="str">
            <v>קרנות מתוקצבות</v>
          </cell>
        </row>
        <row r="25">
          <cell r="A25" t="str">
            <v>השקעות במימון קרנות מתוקצבות</v>
          </cell>
          <cell r="B25">
            <v>4</v>
          </cell>
          <cell r="C25">
            <v>75889.05</v>
          </cell>
          <cell r="D25">
            <v>118534.78</v>
          </cell>
          <cell r="F25" t="str">
            <v>קרן פיצויים</v>
          </cell>
          <cell r="G25">
            <v>100</v>
          </cell>
          <cell r="H25">
            <v>75889.05</v>
          </cell>
          <cell r="I25">
            <v>118534.78</v>
          </cell>
        </row>
        <row r="26">
          <cell r="C26" t="str">
            <v>---------------</v>
          </cell>
          <cell r="D26" t="str">
            <v>---------------</v>
          </cell>
          <cell r="H26" t="str">
            <v>---------------</v>
          </cell>
          <cell r="I26" t="str">
            <v>---------------</v>
          </cell>
        </row>
        <row r="27">
          <cell r="A27" t="str">
            <v>גרעונות</v>
          </cell>
        </row>
        <row r="28">
          <cell r="A28" t="str">
            <v>בתקציב הרגיל:</v>
          </cell>
          <cell r="F28" t="str">
            <v>קרנות לא מתוקצבות</v>
          </cell>
        </row>
        <row r="29">
          <cell r="A29" t="str">
            <v>גרעון לראשית השנה</v>
          </cell>
          <cell r="C29">
            <v>311859.5799999952</v>
          </cell>
          <cell r="D29">
            <v>359817.76999998646</v>
          </cell>
          <cell r="F29" t="str">
            <v>קרן לעבודות פיתוח (ביאור 7)</v>
          </cell>
          <cell r="G29">
            <v>9</v>
          </cell>
          <cell r="H29">
            <v>303026.69999999995</v>
          </cell>
          <cell r="I29">
            <v>608371.13</v>
          </cell>
        </row>
        <row r="30">
          <cell r="A30" t="str">
            <v> (עודף)גרעון בשנת הדו"ח  (ביאור 4) </v>
          </cell>
          <cell r="B30">
            <v>0</v>
          </cell>
          <cell r="C30">
            <v>37864.589999987336</v>
          </cell>
          <cell r="D30">
            <v>-47958.1899999913</v>
          </cell>
          <cell r="F30" t="str">
            <v>קרן מים</v>
          </cell>
          <cell r="G30">
            <v>23</v>
          </cell>
          <cell r="H30" t="str">
            <v>---------------</v>
          </cell>
          <cell r="I30" t="str">
            <v>---------------</v>
          </cell>
        </row>
        <row r="31">
          <cell r="A31" t="str">
            <v>גרעון לסוף השנה (ביאור 5)</v>
          </cell>
          <cell r="C31">
            <v>349724.1699999825</v>
          </cell>
          <cell r="D31">
            <v>311859.5799999952</v>
          </cell>
          <cell r="F31" t="str">
            <v>קרן היטל כבישים</v>
          </cell>
          <cell r="G31">
            <v>24</v>
          </cell>
          <cell r="H31">
            <v>303026.69999999995</v>
          </cell>
          <cell r="I31">
            <v>608371.13</v>
          </cell>
        </row>
        <row r="32">
          <cell r="C32" t="str">
            <v>---------------</v>
          </cell>
          <cell r="D32" t="str">
            <v>---------------</v>
          </cell>
          <cell r="F32" t="str">
            <v>עודפים (ביאור 6)</v>
          </cell>
        </row>
        <row r="33">
          <cell r="A33" t="str">
            <v>גרעונות זמניים בתקציב הבלתי רגיל</v>
          </cell>
          <cell r="B33">
            <v>10</v>
          </cell>
          <cell r="C33">
            <v>1980655.8299999998</v>
          </cell>
          <cell r="D33">
            <v>1573430.54</v>
          </cell>
        </row>
        <row r="34">
          <cell r="A34" t="str">
            <v>עודפים זמניים בתקציב הבלתי רגיל</v>
          </cell>
          <cell r="B34">
            <v>11</v>
          </cell>
          <cell r="C34">
            <v>-42199.45999999992</v>
          </cell>
          <cell r="D34">
            <v>-84159.21</v>
          </cell>
          <cell r="F34" t="str">
            <v>עודפים זמניים בתקציב הבלתי רגיל</v>
          </cell>
          <cell r="G34">
            <v>30</v>
          </cell>
          <cell r="H34">
            <v>0</v>
          </cell>
          <cell r="I34">
            <v>0</v>
          </cell>
        </row>
        <row r="35">
          <cell r="A35" t="str">
            <v>(ביאור 6)</v>
          </cell>
          <cell r="C35">
            <v>1938456.3699999999</v>
          </cell>
          <cell r="D35">
            <v>1489271.33</v>
          </cell>
          <cell r="F35" t="str">
            <v>גרעונות זמניים בתקציב הבלתי רגיל</v>
          </cell>
          <cell r="G35">
            <v>26</v>
          </cell>
          <cell r="H35">
            <v>0</v>
          </cell>
          <cell r="I35">
            <v>0</v>
          </cell>
        </row>
        <row r="36">
          <cell r="C36" t="str">
            <v>---------------</v>
          </cell>
          <cell r="D36" t="str">
            <v>---------------</v>
          </cell>
          <cell r="H36">
            <v>0</v>
          </cell>
          <cell r="I36">
            <v>0</v>
          </cell>
        </row>
        <row r="37">
          <cell r="A37" t="str">
            <v>סה"כ גרעונות</v>
          </cell>
          <cell r="C37">
            <v>2288180.5399999823</v>
          </cell>
          <cell r="D37">
            <v>1801130.909999995</v>
          </cell>
          <cell r="H37" t="str">
            <v>---------------</v>
          </cell>
          <cell r="I37" t="str">
            <v>---------------</v>
          </cell>
        </row>
        <row r="38">
          <cell r="C38" t="str">
            <v>---------------</v>
          </cell>
          <cell r="D38" t="str">
            <v>---------------</v>
          </cell>
        </row>
        <row r="39">
          <cell r="C39">
            <v>3805396.4699999825</v>
          </cell>
          <cell r="D39">
            <v>3540429.489999991</v>
          </cell>
          <cell r="H39">
            <v>3805396.31</v>
          </cell>
          <cell r="I39">
            <v>3540429.09</v>
          </cell>
        </row>
        <row r="40">
          <cell r="C40" t="str">
            <v>========</v>
          </cell>
          <cell r="D40" t="str">
            <v>========</v>
          </cell>
        </row>
        <row r="41">
          <cell r="A41" t="str">
            <v>חשבונות מקבילים</v>
          </cell>
        </row>
        <row r="42">
          <cell r="A42" t="str">
            <v>חייבים בגין מיסים ואגרות        (עמוד 20)</v>
          </cell>
          <cell r="C42">
            <v>719000</v>
          </cell>
          <cell r="D42">
            <v>397000</v>
          </cell>
        </row>
        <row r="43">
          <cell r="C43" t="str">
            <v>---------------</v>
          </cell>
          <cell r="D43" t="str">
            <v>---------------</v>
          </cell>
        </row>
        <row r="44">
          <cell r="A44" t="str">
            <v>עומס מילוות לפרעון בשנים הבאות (ביאור 8)</v>
          </cell>
          <cell r="C44">
            <v>3157142.0020509697</v>
          </cell>
          <cell r="D44">
            <v>4770569.491532991</v>
          </cell>
        </row>
        <row r="45">
          <cell r="C45" t="str">
            <v>---------------</v>
          </cell>
          <cell r="D45" t="str">
            <v>---------------</v>
          </cell>
          <cell r="F45" t="str">
            <v>   צביקה מה-יפית                                  אבי בן חמו </v>
          </cell>
        </row>
        <row r="46">
          <cell r="A46" t="str">
            <v>הביאורים המצורפים לדו"ח הכספי מהווים חלק בלתי נפרד ממנו</v>
          </cell>
          <cell r="F46" t="str">
            <v>ראש המועצה                                  גזבר המועצה</v>
          </cell>
        </row>
      </sheetData>
      <sheetData sheetId="2">
        <row r="9">
          <cell r="B9">
            <v>0</v>
          </cell>
          <cell r="C9">
            <v>2816.719999999972</v>
          </cell>
        </row>
        <row r="10">
          <cell r="B10">
            <v>618526.1799999997</v>
          </cell>
          <cell r="C10">
            <v>280794.68</v>
          </cell>
        </row>
        <row r="11">
          <cell r="B11">
            <v>0</v>
          </cell>
          <cell r="C11">
            <v>2509.59</v>
          </cell>
        </row>
        <row r="12">
          <cell r="B12">
            <v>0</v>
          </cell>
          <cell r="C12">
            <v>0</v>
          </cell>
        </row>
        <row r="13">
          <cell r="B13">
            <v>330425.3099999953</v>
          </cell>
          <cell r="C13">
            <v>308360.57000000426</v>
          </cell>
        </row>
        <row r="14">
          <cell r="B14">
            <v>0</v>
          </cell>
          <cell r="C14">
            <v>0</v>
          </cell>
        </row>
        <row r="15">
          <cell r="B15">
            <v>48965.970000000096</v>
          </cell>
          <cell r="C15">
            <v>44918.48</v>
          </cell>
        </row>
        <row r="16">
          <cell r="B16">
            <v>997917.4599999951</v>
          </cell>
          <cell r="C16">
            <v>639400.0400000045</v>
          </cell>
        </row>
        <row r="17">
          <cell r="B17" t="str">
            <v>----------------</v>
          </cell>
          <cell r="C17" t="str">
            <v>----------------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440151.91</v>
          </cell>
        </row>
        <row r="20">
          <cell r="B20">
            <v>0</v>
          </cell>
          <cell r="C20">
            <v>440151.91</v>
          </cell>
        </row>
        <row r="21">
          <cell r="B21" t="str">
            <v>----------------</v>
          </cell>
          <cell r="C21" t="str">
            <v>----------------</v>
          </cell>
        </row>
        <row r="22">
          <cell r="B22">
            <v>997917.4599999951</v>
          </cell>
          <cell r="C22">
            <v>1079551.95</v>
          </cell>
        </row>
        <row r="23">
          <cell r="B23" t="str">
            <v>=========</v>
          </cell>
          <cell r="C23" t="str">
            <v>=========</v>
          </cell>
        </row>
        <row r="26">
          <cell r="B26">
            <v>0</v>
          </cell>
          <cell r="C26">
            <v>0</v>
          </cell>
        </row>
        <row r="27">
          <cell r="B27">
            <v>199954.36</v>
          </cell>
          <cell r="C27">
            <v>412880.48</v>
          </cell>
        </row>
        <row r="28">
          <cell r="B28">
            <v>0</v>
          </cell>
          <cell r="C28">
            <v>0</v>
          </cell>
        </row>
        <row r="29">
          <cell r="B29">
            <v>3059.2100000000937</v>
          </cell>
          <cell r="C29">
            <v>0</v>
          </cell>
        </row>
        <row r="30">
          <cell r="B30">
            <v>305344.43000000005</v>
          </cell>
          <cell r="C30">
            <v>714629.9</v>
          </cell>
        </row>
        <row r="31">
          <cell r="B31">
            <v>0</v>
          </cell>
          <cell r="C31">
            <v>0</v>
          </cell>
        </row>
        <row r="32">
          <cell r="B32">
            <v>2509.59</v>
          </cell>
          <cell r="C32">
            <v>0</v>
          </cell>
        </row>
        <row r="33">
          <cell r="B33">
            <v>510867.59000000014</v>
          </cell>
          <cell r="C33">
            <v>1127510.38</v>
          </cell>
        </row>
        <row r="34">
          <cell r="B34" t="str">
            <v>----------------</v>
          </cell>
          <cell r="C34" t="str">
            <v>----------------</v>
          </cell>
        </row>
        <row r="35">
          <cell r="B35">
            <v>37864.589999987336</v>
          </cell>
          <cell r="C35">
            <v>-47958.1899999913</v>
          </cell>
        </row>
        <row r="36">
          <cell r="B36">
            <v>449185.0399999998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487049.62999998714</v>
          </cell>
          <cell r="C38">
            <v>-47958.1899999913</v>
          </cell>
        </row>
        <row r="39">
          <cell r="B39" t="str">
            <v>----------------</v>
          </cell>
          <cell r="C39" t="str">
            <v>----------------</v>
          </cell>
        </row>
        <row r="40">
          <cell r="B40">
            <v>997917.2199999873</v>
          </cell>
          <cell r="C40">
            <v>1079552.1900000086</v>
          </cell>
        </row>
      </sheetData>
      <sheetData sheetId="3">
        <row r="7">
          <cell r="B7">
            <v>27188101</v>
          </cell>
          <cell r="C7">
            <v>25495077</v>
          </cell>
        </row>
        <row r="8">
          <cell r="B8">
            <v>27150236</v>
          </cell>
          <cell r="C8">
            <v>25543035</v>
          </cell>
        </row>
        <row r="16">
          <cell r="B16">
            <v>19.139999999999418</v>
          </cell>
          <cell r="C16">
            <v>3078.350000000093</v>
          </cell>
        </row>
        <row r="17">
          <cell r="B17">
            <v>3426461.42</v>
          </cell>
          <cell r="C17">
            <v>2807935.24</v>
          </cell>
        </row>
        <row r="18">
          <cell r="B18">
            <v>0</v>
          </cell>
          <cell r="C18">
            <v>2509.59</v>
          </cell>
        </row>
        <row r="19">
          <cell r="B19">
            <v>303026.69999999995</v>
          </cell>
          <cell r="C19">
            <v>608371.13</v>
          </cell>
        </row>
        <row r="20">
          <cell r="B20">
            <v>594771.8400000004</v>
          </cell>
          <cell r="C20">
            <v>925197.1499999957</v>
          </cell>
        </row>
        <row r="21">
          <cell r="B21">
            <v>812919.85</v>
          </cell>
          <cell r="C21">
            <v>612965.49</v>
          </cell>
        </row>
        <row r="22">
          <cell r="B22">
            <v>33635.18999999991</v>
          </cell>
          <cell r="C22">
            <v>82601.16</v>
          </cell>
        </row>
        <row r="23">
          <cell r="B23" t="e">
            <v>#REF!</v>
          </cell>
          <cell r="C23" t="e">
            <v>#REF!</v>
          </cell>
        </row>
        <row r="26">
          <cell r="B26">
            <v>75889.05</v>
          </cell>
          <cell r="C26">
            <v>118534.78</v>
          </cell>
        </row>
        <row r="27">
          <cell r="B27">
            <v>-75889.05</v>
          </cell>
          <cell r="C27">
            <v>-118534.78</v>
          </cell>
        </row>
        <row r="28">
          <cell r="B28">
            <v>0</v>
          </cell>
          <cell r="C28">
            <v>0</v>
          </cell>
        </row>
      </sheetData>
      <sheetData sheetId="4">
        <row r="98">
          <cell r="E98">
            <v>25647937</v>
          </cell>
          <cell r="F98">
            <v>27150236</v>
          </cell>
          <cell r="I98">
            <v>24018560</v>
          </cell>
          <cell r="J98">
            <v>25543035</v>
          </cell>
        </row>
        <row r="99">
          <cell r="E99">
            <v>-25647937</v>
          </cell>
          <cell r="F99">
            <v>-27188101</v>
          </cell>
          <cell r="I99">
            <v>-24018560</v>
          </cell>
          <cell r="J99">
            <v>-25495077</v>
          </cell>
        </row>
        <row r="115">
          <cell r="H115">
            <v>134741</v>
          </cell>
          <cell r="J115">
            <v>787965</v>
          </cell>
        </row>
        <row r="116">
          <cell r="H116">
            <v>307478</v>
          </cell>
          <cell r="J116">
            <v>427025</v>
          </cell>
        </row>
        <row r="117">
          <cell r="H117">
            <v>1265183</v>
          </cell>
          <cell r="J117">
            <v>942</v>
          </cell>
        </row>
        <row r="118">
          <cell r="H118">
            <v>-20666</v>
          </cell>
          <cell r="J118">
            <v>-3290</v>
          </cell>
        </row>
        <row r="119">
          <cell r="H119">
            <v>-173701</v>
          </cell>
          <cell r="J119">
            <v>-180901</v>
          </cell>
        </row>
        <row r="120">
          <cell r="H120">
            <v>-51019</v>
          </cell>
          <cell r="J120">
            <v>-38549</v>
          </cell>
        </row>
        <row r="121">
          <cell r="H121">
            <v>71148</v>
          </cell>
          <cell r="J121">
            <v>8325</v>
          </cell>
        </row>
        <row r="122">
          <cell r="H122">
            <v>7000</v>
          </cell>
          <cell r="J122">
            <v>475000</v>
          </cell>
        </row>
        <row r="123">
          <cell r="H123">
            <v>1540164</v>
          </cell>
          <cell r="J123">
            <v>1476517</v>
          </cell>
        </row>
        <row r="124">
          <cell r="H124" t="str">
            <v>-----------------</v>
          </cell>
          <cell r="J124" t="str">
            <v>-----------------</v>
          </cell>
        </row>
        <row r="125">
          <cell r="H125">
            <v>-228120</v>
          </cell>
          <cell r="J125">
            <v>654759</v>
          </cell>
        </row>
        <row r="126">
          <cell r="H126">
            <v>1730419</v>
          </cell>
          <cell r="J126">
            <v>869716</v>
          </cell>
        </row>
        <row r="127">
          <cell r="H127">
            <v>1502299</v>
          </cell>
          <cell r="J127">
            <v>1524475</v>
          </cell>
        </row>
        <row r="128">
          <cell r="H128" t="str">
            <v>-----------------</v>
          </cell>
          <cell r="J128" t="str">
            <v>-----------------</v>
          </cell>
        </row>
        <row r="129">
          <cell r="H129">
            <v>-37865</v>
          </cell>
          <cell r="J129">
            <v>47958</v>
          </cell>
        </row>
        <row r="200">
          <cell r="H200">
            <v>2898294.12</v>
          </cell>
          <cell r="J200">
            <v>3846742</v>
          </cell>
        </row>
        <row r="201">
          <cell r="H201">
            <v>0</v>
          </cell>
          <cell r="J201">
            <v>0.6499999999068677</v>
          </cell>
        </row>
        <row r="202">
          <cell r="H202">
            <v>0</v>
          </cell>
          <cell r="J202">
            <v>0</v>
          </cell>
        </row>
        <row r="204">
          <cell r="H204">
            <v>2898294.12</v>
          </cell>
          <cell r="J204">
            <v>3846742.65</v>
          </cell>
        </row>
        <row r="205">
          <cell r="H205">
            <v>-980911.7000000002</v>
          </cell>
          <cell r="J205">
            <v>-948448.53</v>
          </cell>
        </row>
        <row r="207">
          <cell r="H207">
            <v>1917382.42</v>
          </cell>
          <cell r="J207">
            <v>2898294.12</v>
          </cell>
        </row>
        <row r="208">
          <cell r="H208">
            <v>1239759.5820509698</v>
          </cell>
          <cell r="J208">
            <v>1872275.3715329906</v>
          </cell>
        </row>
        <row r="210">
          <cell r="H210">
            <v>3157142.0020509697</v>
          </cell>
          <cell r="J210">
            <v>4770569.491532991</v>
          </cell>
        </row>
        <row r="222">
          <cell r="H222">
            <v>980911.7000000002</v>
          </cell>
          <cell r="J222">
            <v>948448.53</v>
          </cell>
        </row>
        <row r="223">
          <cell r="H223">
            <v>125304</v>
          </cell>
          <cell r="J223">
            <v>174486</v>
          </cell>
        </row>
        <row r="224">
          <cell r="H224">
            <v>767794</v>
          </cell>
          <cell r="J224">
            <v>763545</v>
          </cell>
        </row>
      </sheetData>
      <sheetData sheetId="9">
        <row r="7">
          <cell r="C7">
            <v>4930</v>
          </cell>
          <cell r="E7">
            <v>4558</v>
          </cell>
        </row>
        <row r="8">
          <cell r="C8">
            <v>5036</v>
          </cell>
          <cell r="E8">
            <v>6765</v>
          </cell>
        </row>
        <row r="9">
          <cell r="C9">
            <v>392</v>
          </cell>
          <cell r="E9">
            <v>505</v>
          </cell>
        </row>
        <row r="10">
          <cell r="C10">
            <v>993</v>
          </cell>
          <cell r="E10">
            <v>970</v>
          </cell>
        </row>
        <row r="11">
          <cell r="C11">
            <v>4658</v>
          </cell>
          <cell r="E11">
            <v>4953</v>
          </cell>
        </row>
        <row r="12">
          <cell r="C12">
            <v>5940</v>
          </cell>
          <cell r="E12">
            <v>6588</v>
          </cell>
        </row>
        <row r="13">
          <cell r="C13">
            <v>329</v>
          </cell>
          <cell r="E13">
            <v>389</v>
          </cell>
        </row>
        <row r="14">
          <cell r="C14">
            <v>452</v>
          </cell>
          <cell r="E14">
            <v>527</v>
          </cell>
        </row>
        <row r="15">
          <cell r="C15">
            <v>1871</v>
          </cell>
          <cell r="E15">
            <v>1874</v>
          </cell>
        </row>
        <row r="16">
          <cell r="C16">
            <v>64</v>
          </cell>
          <cell r="E16">
            <v>59</v>
          </cell>
        </row>
        <row r="24">
          <cell r="C24">
            <v>5245</v>
          </cell>
          <cell r="E24">
            <v>5795</v>
          </cell>
        </row>
        <row r="25">
          <cell r="C25">
            <v>392</v>
          </cell>
          <cell r="E25">
            <v>505</v>
          </cell>
        </row>
        <row r="26">
          <cell r="C26">
            <v>1546</v>
          </cell>
          <cell r="E26">
            <v>1647</v>
          </cell>
        </row>
        <row r="27">
          <cell r="C27">
            <v>7122</v>
          </cell>
          <cell r="E27">
            <v>7805</v>
          </cell>
        </row>
        <row r="28">
          <cell r="C28">
            <v>3326</v>
          </cell>
          <cell r="E28">
            <v>4214</v>
          </cell>
        </row>
        <row r="29">
          <cell r="C29">
            <v>459</v>
          </cell>
          <cell r="E29">
            <v>645</v>
          </cell>
        </row>
        <row r="30">
          <cell r="C30">
            <v>6576</v>
          </cell>
          <cell r="E30">
            <v>6539</v>
          </cell>
        </row>
      </sheetData>
      <sheetData sheetId="12">
        <row r="14">
          <cell r="B14">
            <v>2</v>
          </cell>
          <cell r="C14">
            <v>1</v>
          </cell>
          <cell r="D14">
            <v>3</v>
          </cell>
          <cell r="E14" t="str">
            <v>מינהל כללי   61</v>
          </cell>
          <cell r="F14">
            <v>518</v>
          </cell>
          <cell r="G14">
            <v>389</v>
          </cell>
          <cell r="H14">
            <v>385</v>
          </cell>
          <cell r="I14">
            <v>14</v>
          </cell>
          <cell r="J14">
            <v>133</v>
          </cell>
          <cell r="K14">
            <v>403</v>
          </cell>
          <cell r="L14">
            <v>518</v>
          </cell>
          <cell r="M14">
            <v>0</v>
          </cell>
          <cell r="N14">
            <v>115</v>
          </cell>
          <cell r="O14">
            <v>-115</v>
          </cell>
          <cell r="P14">
            <v>4</v>
          </cell>
          <cell r="Q14">
            <v>4</v>
          </cell>
          <cell r="R14">
            <v>119</v>
          </cell>
          <cell r="S14">
            <v>4</v>
          </cell>
        </row>
        <row r="15">
          <cell r="B15">
            <v>4</v>
          </cell>
          <cell r="C15">
            <v>4</v>
          </cell>
          <cell r="D15">
            <v>8</v>
          </cell>
          <cell r="E15" t="str">
            <v>שמירה וביטחון   72</v>
          </cell>
          <cell r="F15">
            <v>608</v>
          </cell>
          <cell r="G15">
            <v>123</v>
          </cell>
          <cell r="H15">
            <v>129</v>
          </cell>
          <cell r="I15">
            <v>209</v>
          </cell>
          <cell r="J15">
            <v>263</v>
          </cell>
          <cell r="K15">
            <v>332</v>
          </cell>
          <cell r="L15">
            <v>392</v>
          </cell>
          <cell r="M15">
            <v>0</v>
          </cell>
          <cell r="N15">
            <v>60</v>
          </cell>
          <cell r="O15">
            <v>-60</v>
          </cell>
          <cell r="P15">
            <v>11</v>
          </cell>
          <cell r="Q15">
            <v>227</v>
          </cell>
          <cell r="R15">
            <v>287</v>
          </cell>
          <cell r="S15">
            <v>11</v>
          </cell>
        </row>
        <row r="16">
          <cell r="B16">
            <v>4</v>
          </cell>
          <cell r="C16">
            <v>0</v>
          </cell>
          <cell r="D16">
            <v>4</v>
          </cell>
          <cell r="E16" t="str">
            <v>תכנון ובנין העיר   73</v>
          </cell>
          <cell r="F16">
            <v>575</v>
          </cell>
          <cell r="G16">
            <v>102</v>
          </cell>
          <cell r="H16">
            <v>162</v>
          </cell>
          <cell r="I16">
            <v>242</v>
          </cell>
          <cell r="J16">
            <v>251</v>
          </cell>
          <cell r="K16">
            <v>344</v>
          </cell>
          <cell r="L16">
            <v>413</v>
          </cell>
          <cell r="M16">
            <v>12</v>
          </cell>
          <cell r="N16">
            <v>81</v>
          </cell>
          <cell r="O16">
            <v>-69</v>
          </cell>
          <cell r="P16">
            <v>0</v>
          </cell>
          <cell r="Q16">
            <v>175</v>
          </cell>
          <cell r="R16">
            <v>231</v>
          </cell>
          <cell r="S16">
            <v>13</v>
          </cell>
        </row>
        <row r="17">
          <cell r="B17">
            <v>6</v>
          </cell>
          <cell r="C17">
            <v>4</v>
          </cell>
          <cell r="D17">
            <v>10</v>
          </cell>
          <cell r="E17" t="str">
            <v>נכסים ציבורים    74</v>
          </cell>
          <cell r="F17">
            <v>4337</v>
          </cell>
          <cell r="G17">
            <v>2663</v>
          </cell>
          <cell r="H17">
            <v>3617</v>
          </cell>
          <cell r="I17">
            <v>1274</v>
          </cell>
          <cell r="J17">
            <v>1288</v>
          </cell>
          <cell r="K17">
            <v>3937</v>
          </cell>
          <cell r="L17">
            <v>4905</v>
          </cell>
          <cell r="M17">
            <v>0</v>
          </cell>
          <cell r="N17">
            <v>968</v>
          </cell>
          <cell r="O17">
            <v>-968</v>
          </cell>
          <cell r="P17">
            <v>12</v>
          </cell>
          <cell r="Q17">
            <v>370</v>
          </cell>
          <cell r="R17">
            <v>412</v>
          </cell>
          <cell r="S17">
            <v>938</v>
          </cell>
        </row>
        <row r="18">
          <cell r="B18">
            <v>2</v>
          </cell>
          <cell r="C18">
            <v>3</v>
          </cell>
          <cell r="D18">
            <v>5</v>
          </cell>
          <cell r="E18" t="str">
            <v>חינוך     81</v>
          </cell>
          <cell r="F18">
            <v>10606</v>
          </cell>
          <cell r="G18">
            <v>9150</v>
          </cell>
          <cell r="H18">
            <v>9694</v>
          </cell>
          <cell r="I18">
            <v>1318</v>
          </cell>
          <cell r="J18">
            <v>1531</v>
          </cell>
          <cell r="K18">
            <v>10468</v>
          </cell>
          <cell r="L18">
            <v>11225</v>
          </cell>
          <cell r="M18">
            <v>0</v>
          </cell>
          <cell r="N18">
            <v>757</v>
          </cell>
          <cell r="O18">
            <v>-757</v>
          </cell>
          <cell r="P18">
            <v>1</v>
          </cell>
          <cell r="Q18">
            <v>0</v>
          </cell>
          <cell r="R18">
            <v>139</v>
          </cell>
          <cell r="S18">
            <v>619</v>
          </cell>
        </row>
        <row r="19">
          <cell r="B19">
            <v>0</v>
          </cell>
          <cell r="C19">
            <v>1</v>
          </cell>
          <cell r="D19">
            <v>1</v>
          </cell>
          <cell r="E19" t="str">
            <v>תרבות   82</v>
          </cell>
          <cell r="F19">
            <v>400</v>
          </cell>
          <cell r="G19">
            <v>467</v>
          </cell>
          <cell r="H19">
            <v>392</v>
          </cell>
          <cell r="I19">
            <v>0</v>
          </cell>
          <cell r="J19">
            <v>75</v>
          </cell>
          <cell r="K19">
            <v>467</v>
          </cell>
          <cell r="L19">
            <v>467</v>
          </cell>
          <cell r="M19">
            <v>0</v>
          </cell>
          <cell r="N19">
            <v>0</v>
          </cell>
          <cell r="O19">
            <v>0</v>
          </cell>
          <cell r="P19">
            <v>67</v>
          </cell>
          <cell r="Q19">
            <v>0</v>
          </cell>
          <cell r="R19">
            <v>0</v>
          </cell>
          <cell r="S19">
            <v>67</v>
          </cell>
        </row>
        <row r="20">
          <cell r="B20">
            <v>0</v>
          </cell>
          <cell r="C20">
            <v>1</v>
          </cell>
          <cell r="D20">
            <v>1</v>
          </cell>
          <cell r="E20" t="str">
            <v>רווחה 84</v>
          </cell>
          <cell r="F20">
            <v>746</v>
          </cell>
          <cell r="G20">
            <v>0</v>
          </cell>
          <cell r="H20">
            <v>0</v>
          </cell>
          <cell r="I20">
            <v>668</v>
          </cell>
          <cell r="J20">
            <v>668</v>
          </cell>
          <cell r="K20">
            <v>668</v>
          </cell>
          <cell r="L20">
            <v>668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78</v>
          </cell>
          <cell r="R20">
            <v>78</v>
          </cell>
          <cell r="S20">
            <v>0</v>
          </cell>
        </row>
        <row r="21">
          <cell r="B21">
            <v>1</v>
          </cell>
          <cell r="C21">
            <v>0</v>
          </cell>
          <cell r="D21">
            <v>1</v>
          </cell>
          <cell r="E21" t="str">
            <v>מים   91</v>
          </cell>
          <cell r="F21">
            <v>2110</v>
          </cell>
          <cell r="G21">
            <v>307</v>
          </cell>
          <cell r="H21">
            <v>311</v>
          </cell>
          <cell r="I21">
            <v>881</v>
          </cell>
          <cell r="J21">
            <v>847</v>
          </cell>
          <cell r="K21">
            <v>1188</v>
          </cell>
          <cell r="L21">
            <v>1158</v>
          </cell>
          <cell r="M21">
            <v>30</v>
          </cell>
          <cell r="N21">
            <v>0</v>
          </cell>
          <cell r="O21">
            <v>30</v>
          </cell>
          <cell r="P21">
            <v>0</v>
          </cell>
          <cell r="Q21">
            <v>952</v>
          </cell>
          <cell r="R21">
            <v>922</v>
          </cell>
          <cell r="S21">
            <v>0</v>
          </cell>
        </row>
        <row r="22">
          <cell r="B22">
            <v>19</v>
          </cell>
          <cell r="C22">
            <v>14</v>
          </cell>
          <cell r="D22">
            <v>33</v>
          </cell>
          <cell r="E22">
            <v>0</v>
          </cell>
          <cell r="F22">
            <v>19900</v>
          </cell>
          <cell r="G22">
            <v>13201</v>
          </cell>
          <cell r="H22">
            <v>14690</v>
          </cell>
          <cell r="I22">
            <v>4606</v>
          </cell>
          <cell r="J22">
            <v>5056</v>
          </cell>
          <cell r="K22">
            <v>17807</v>
          </cell>
          <cell r="L22">
            <v>19746</v>
          </cell>
          <cell r="M22">
            <v>42</v>
          </cell>
          <cell r="N22">
            <v>1981</v>
          </cell>
          <cell r="O22">
            <v>-1939</v>
          </cell>
          <cell r="P22">
            <v>95</v>
          </cell>
          <cell r="Q22">
            <v>1806</v>
          </cell>
          <cell r="R22">
            <v>2188</v>
          </cell>
          <cell r="S22">
            <v>1652</v>
          </cell>
        </row>
        <row r="23">
          <cell r="B23" t="e">
            <v>#N/A</v>
          </cell>
          <cell r="C23">
            <v>0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</row>
        <row r="24">
          <cell r="B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</row>
        <row r="25">
          <cell r="B25" t="e">
            <v>#N/A</v>
          </cell>
          <cell r="C25">
            <v>0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</row>
        <row r="26">
          <cell r="B26" t="e">
            <v>#N/A</v>
          </cell>
          <cell r="C26">
            <v>0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</row>
        <row r="27">
          <cell r="B27" t="e">
            <v>#N/A</v>
          </cell>
          <cell r="C27">
            <v>0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</row>
        <row r="28">
          <cell r="B28" t="e">
            <v>#N/A</v>
          </cell>
          <cell r="C28">
            <v>0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</row>
        <row r="29">
          <cell r="B29" t="e">
            <v>#N/A</v>
          </cell>
          <cell r="C29">
            <v>0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</row>
        <row r="30">
          <cell r="B30" t="e">
            <v>#N/A</v>
          </cell>
          <cell r="C30">
            <v>0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</row>
        <row r="31">
          <cell r="B31" t="e">
            <v>#N/A</v>
          </cell>
          <cell r="C31">
            <v>0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</row>
        <row r="32">
          <cell r="B32" t="e">
            <v>#N/A</v>
          </cell>
          <cell r="C32">
            <v>0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</row>
        <row r="33">
          <cell r="B33" t="e">
            <v>#N/A</v>
          </cell>
          <cell r="C33">
            <v>0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</row>
        <row r="35">
          <cell r="B35" t="str">
            <v> ===</v>
          </cell>
          <cell r="C35" t="str">
            <v> ===</v>
          </cell>
          <cell r="D35" t="str">
            <v> ===</v>
          </cell>
          <cell r="F35" t="str">
            <v> =======</v>
          </cell>
          <cell r="G35" t="str">
            <v> =========</v>
          </cell>
          <cell r="H35" t="str">
            <v> =========</v>
          </cell>
          <cell r="I35" t="str">
            <v> =========</v>
          </cell>
          <cell r="J35" t="str">
            <v> =========</v>
          </cell>
          <cell r="K35" t="str">
            <v> =========</v>
          </cell>
          <cell r="L35" t="str">
            <v> =========</v>
          </cell>
          <cell r="M35" t="str">
            <v> =========</v>
          </cell>
          <cell r="N35" t="str">
            <v> =========</v>
          </cell>
          <cell r="O35" t="str">
            <v> =========</v>
          </cell>
          <cell r="P35" t="str">
            <v> =========</v>
          </cell>
          <cell r="Q35" t="str">
            <v> =========</v>
          </cell>
          <cell r="R35" t="str">
            <v> =========</v>
          </cell>
          <cell r="S35" t="str">
            <v> =========</v>
          </cell>
        </row>
        <row r="36">
          <cell r="B36" t="str">
            <v>בשנת הדו''ח טיפלה הרשות ב -  33 תקציבים בלתי רגילים (כולל תב''רים שהועברו משנת 2000 )</v>
          </cell>
        </row>
        <row r="37">
          <cell r="B37" t="str">
            <v>מתוכם נסתיימו במשך השנה  14 תבר''ים ו- 19 תב''רים הועברו לחשבונות השנה הבאה.</v>
          </cell>
        </row>
      </sheetData>
      <sheetData sheetId="13">
        <row r="10">
          <cell r="D10">
            <v>26103243</v>
          </cell>
          <cell r="F10">
            <v>24494865</v>
          </cell>
        </row>
        <row r="11">
          <cell r="D11">
            <v>4403700</v>
          </cell>
          <cell r="F11">
            <v>2124000</v>
          </cell>
        </row>
        <row r="12">
          <cell r="D12">
            <v>825210</v>
          </cell>
          <cell r="F12">
            <v>737040</v>
          </cell>
        </row>
        <row r="13">
          <cell r="D13">
            <v>31332153</v>
          </cell>
          <cell r="F13">
            <v>27355905</v>
          </cell>
        </row>
        <row r="14">
          <cell r="D14" t="str">
            <v>-----------------------</v>
          </cell>
          <cell r="F14" t="str">
            <v>-----------------------</v>
          </cell>
        </row>
        <row r="16">
          <cell r="D16">
            <v>27128101</v>
          </cell>
          <cell r="F16">
            <v>25495077</v>
          </cell>
        </row>
        <row r="17">
          <cell r="D17">
            <v>4996446</v>
          </cell>
          <cell r="F17">
            <v>2087348</v>
          </cell>
        </row>
        <row r="18">
          <cell r="D18">
            <v>32124547</v>
          </cell>
          <cell r="F18">
            <v>27582425</v>
          </cell>
        </row>
        <row r="19">
          <cell r="D19" t="str">
            <v>-----------------------</v>
          </cell>
          <cell r="F19" t="str">
            <v>-----------------------</v>
          </cell>
        </row>
        <row r="20">
          <cell r="D20">
            <v>-792394</v>
          </cell>
          <cell r="F20">
            <v>-226520</v>
          </cell>
        </row>
        <row r="21">
          <cell r="D21" t="str">
            <v>========</v>
          </cell>
          <cell r="F21" t="str">
            <v>========</v>
          </cell>
        </row>
        <row r="23">
          <cell r="D23">
            <v>-37865</v>
          </cell>
          <cell r="F23">
            <v>47958</v>
          </cell>
        </row>
        <row r="24">
          <cell r="D24">
            <v>-449185</v>
          </cell>
          <cell r="F24">
            <v>440152</v>
          </cell>
        </row>
        <row r="25">
          <cell r="D25">
            <v>-487050</v>
          </cell>
          <cell r="F25">
            <v>488110</v>
          </cell>
        </row>
        <row r="26">
          <cell r="D26">
            <v>-305344.43000000005</v>
          </cell>
          <cell r="F26">
            <v>-714629.9</v>
          </cell>
        </row>
        <row r="27">
          <cell r="D27">
            <v>-792394.43</v>
          </cell>
          <cell r="F27">
            <v>-226519.9</v>
          </cell>
        </row>
      </sheetData>
      <sheetData sheetId="14">
        <row r="1">
          <cell r="I1">
            <v>20</v>
          </cell>
        </row>
      </sheetData>
      <sheetData sheetId="16">
        <row r="1">
          <cell r="E1" t="str">
            <v>דף 26</v>
          </cell>
        </row>
        <row r="7">
          <cell r="B7" t="str">
            <v>מספר</v>
          </cell>
          <cell r="C7" t="str">
            <v>שם התב''ר</v>
          </cell>
          <cell r="D7" t="str">
            <v>סכום</v>
          </cell>
        </row>
        <row r="8">
          <cell r="B8">
            <v>141</v>
          </cell>
          <cell r="C8" t="str">
            <v>הקמת חטיבת ביניים</v>
          </cell>
          <cell r="D8">
            <v>544640.92</v>
          </cell>
        </row>
        <row r="9">
          <cell r="B9">
            <v>174</v>
          </cell>
          <cell r="C9" t="str">
            <v>פתוח תשתיות וכבישים</v>
          </cell>
          <cell r="D9">
            <v>916501.56</v>
          </cell>
        </row>
        <row r="10">
          <cell r="B10">
            <v>198</v>
          </cell>
          <cell r="C10" t="str">
            <v>מיחשוב משרדי המועצה</v>
          </cell>
          <cell r="D10">
            <v>101066.07</v>
          </cell>
        </row>
        <row r="11">
          <cell r="B11">
            <v>207</v>
          </cell>
          <cell r="C11" t="str">
            <v>מעון יום</v>
          </cell>
          <cell r="D11">
            <v>211876.75</v>
          </cell>
        </row>
        <row r="12">
          <cell r="B12">
            <v>215</v>
          </cell>
          <cell r="C12" t="str">
            <v>תכנית אב</v>
          </cell>
          <cell r="D12">
            <v>55000</v>
          </cell>
        </row>
        <row r="13">
          <cell r="B13">
            <v>220</v>
          </cell>
          <cell r="C13" t="str">
            <v>צמתים האלה,השקד,השיטה</v>
          </cell>
          <cell r="D13">
            <v>34520.4</v>
          </cell>
        </row>
        <row r="14">
          <cell r="B14">
            <v>223</v>
          </cell>
          <cell r="C14" t="str">
            <v>התקני בטיחות וסימון</v>
          </cell>
          <cell r="D14">
            <v>1407.64</v>
          </cell>
        </row>
        <row r="15">
          <cell r="B15">
            <v>225</v>
          </cell>
          <cell r="C15" t="str">
            <v>תכנון שלוחת מתנ"ס</v>
          </cell>
          <cell r="D15">
            <v>25893.55</v>
          </cell>
        </row>
        <row r="16">
          <cell r="B16">
            <v>232</v>
          </cell>
          <cell r="C16" t="str">
            <v>מרכז הפעלה מל"ח</v>
          </cell>
          <cell r="D16">
            <v>8898.5</v>
          </cell>
        </row>
        <row r="17">
          <cell r="B17">
            <v>234</v>
          </cell>
          <cell r="C17" t="str">
            <v>מכשיר ראיית לילה וגדר חכמה</v>
          </cell>
          <cell r="D17">
            <v>15000</v>
          </cell>
        </row>
        <row r="18">
          <cell r="B18">
            <v>237</v>
          </cell>
          <cell r="C18" t="str">
            <v>סימון כבישים</v>
          </cell>
          <cell r="D18">
            <v>6216</v>
          </cell>
        </row>
        <row r="19">
          <cell r="B19">
            <v>238</v>
          </cell>
          <cell r="C19" t="str">
            <v>מוקד עירוני</v>
          </cell>
          <cell r="D19">
            <v>14634.44</v>
          </cell>
        </row>
        <row r="20">
          <cell r="B20">
            <v>239</v>
          </cell>
          <cell r="C20" t="str">
            <v>רכישת גרור ער"ן</v>
          </cell>
          <cell r="D20">
            <v>45000</v>
          </cell>
        </row>
        <row r="21">
          <cell r="D21">
            <v>1980655.8299999998</v>
          </cell>
        </row>
        <row r="23">
          <cell r="B23" t="str">
            <v>עודפים זמניים בתקציב הבלתי רגיל</v>
          </cell>
        </row>
        <row r="25">
          <cell r="B25" t="str">
            <v>מספר</v>
          </cell>
          <cell r="C25" t="str">
            <v>שם התב''ר</v>
          </cell>
          <cell r="D25" t="str">
            <v>סכום</v>
          </cell>
        </row>
        <row r="26">
          <cell r="B26">
            <v>217</v>
          </cell>
          <cell r="C26" t="str">
            <v>שיקום צנרת מים</v>
          </cell>
          <cell r="D26">
            <v>-29916.669999999925</v>
          </cell>
        </row>
        <row r="27">
          <cell r="B27">
            <v>218</v>
          </cell>
          <cell r="C27" t="str">
            <v>תכנון תאורה צומת כניסה</v>
          </cell>
          <cell r="D27">
            <v>-4985</v>
          </cell>
        </row>
        <row r="28">
          <cell r="B28">
            <v>219</v>
          </cell>
          <cell r="C28" t="str">
            <v>מפוי ממוחשב</v>
          </cell>
          <cell r="D28">
            <v>-7297.789999999994</v>
          </cell>
        </row>
        <row r="29">
          <cell r="D29">
            <v>-42199.45999999992</v>
          </cell>
        </row>
      </sheetData>
      <sheetData sheetId="17">
        <row r="1">
          <cell r="J1" t="str">
            <v>דף 27</v>
          </cell>
        </row>
        <row r="12">
          <cell r="D12">
            <v>2898294.12</v>
          </cell>
          <cell r="E12">
            <v>0</v>
          </cell>
          <cell r="F12">
            <v>980911.7000000002</v>
          </cell>
          <cell r="G12">
            <v>125304</v>
          </cell>
          <cell r="H12">
            <v>767794</v>
          </cell>
          <cell r="J12">
            <v>3157142.0020509697</v>
          </cell>
        </row>
      </sheetData>
      <sheetData sheetId="18">
        <row r="3">
          <cell r="Q3" t="str">
            <v>דף 28</v>
          </cell>
        </row>
        <row r="5">
          <cell r="E5">
            <v>735.17</v>
          </cell>
        </row>
      </sheetData>
      <sheetData sheetId="19">
        <row r="2">
          <cell r="A2">
            <v>1</v>
          </cell>
          <cell r="D2" t="str">
            <v>1110001005</v>
          </cell>
          <cell r="E2" t="str">
            <v>ארנונה כללית</v>
          </cell>
          <cell r="F2">
            <v>-5427137.91</v>
          </cell>
        </row>
        <row r="3">
          <cell r="A3">
            <v>1</v>
          </cell>
          <cell r="D3" t="str">
            <v>1113001006</v>
          </cell>
          <cell r="E3" t="str">
            <v>ארנונה מגרשים בבניה</v>
          </cell>
          <cell r="F3">
            <v>-71237.37</v>
          </cell>
        </row>
        <row r="4">
          <cell r="A4">
            <v>1</v>
          </cell>
          <cell r="D4" t="str">
            <v>1113001015</v>
          </cell>
          <cell r="E4" t="str">
            <v>ארנונה מגרשים ריקים</v>
          </cell>
          <cell r="F4">
            <v>-296428.9</v>
          </cell>
        </row>
        <row r="5">
          <cell r="A5">
            <v>1</v>
          </cell>
          <cell r="D5" t="str">
            <v>1130001218</v>
          </cell>
          <cell r="E5" t="str">
            <v>הנחות ארנונה- מימון</v>
          </cell>
          <cell r="F5">
            <v>0</v>
          </cell>
        </row>
        <row r="6">
          <cell r="A6">
            <v>1</v>
          </cell>
          <cell r="D6" t="str">
            <v>1160001215</v>
          </cell>
          <cell r="E6" t="str">
            <v>הנחות ארנונה- סוציאליות</v>
          </cell>
          <cell r="F6">
            <v>-505000</v>
          </cell>
        </row>
        <row r="7">
          <cell r="A7">
            <v>1</v>
          </cell>
          <cell r="D7" t="str">
            <v>1300008104</v>
          </cell>
          <cell r="E7" t="str">
            <v>אג מבני ציבור</v>
          </cell>
          <cell r="F7">
            <v>0</v>
          </cell>
        </row>
        <row r="8">
          <cell r="A8">
            <v>1</v>
          </cell>
          <cell r="D8" t="str">
            <v>1500009901</v>
          </cell>
          <cell r="E8" t="str">
            <v>השת האוצר בפנסיה</v>
          </cell>
          <cell r="F8">
            <v>-141127.44</v>
          </cell>
        </row>
        <row r="9">
          <cell r="A9">
            <v>1</v>
          </cell>
          <cell r="D9" t="str">
            <v>1600006903</v>
          </cell>
          <cell r="E9" t="str">
            <v>החזר פרעון מלוות</v>
          </cell>
          <cell r="F9">
            <v>-1046993</v>
          </cell>
        </row>
        <row r="10">
          <cell r="A10">
            <v>1</v>
          </cell>
          <cell r="D10" t="str">
            <v>1900009109</v>
          </cell>
          <cell r="E10" t="str">
            <v>מענקים ממשרד הפנים</v>
          </cell>
          <cell r="F10">
            <v>-5351675</v>
          </cell>
        </row>
        <row r="11">
          <cell r="A11">
            <v>1</v>
          </cell>
          <cell r="D11" t="str">
            <v>1920009107</v>
          </cell>
          <cell r="E11" t="str">
            <v>מענקים חד פעמיים</v>
          </cell>
          <cell r="F11">
            <v>-957541</v>
          </cell>
        </row>
        <row r="12">
          <cell r="A12">
            <v>1</v>
          </cell>
          <cell r="D12" t="str">
            <v>1930009106</v>
          </cell>
          <cell r="E12" t="str">
            <v>מענקים</v>
          </cell>
          <cell r="F12">
            <v>-230000</v>
          </cell>
        </row>
        <row r="13">
          <cell r="A13">
            <v>1</v>
          </cell>
          <cell r="D13" t="str">
            <v>1970009102</v>
          </cell>
          <cell r="E13" t="str">
            <v>מענק רזרבה להיתיקרות</v>
          </cell>
          <cell r="F13">
            <v>0</v>
          </cell>
        </row>
        <row r="14">
          <cell r="A14">
            <v>1</v>
          </cell>
          <cell r="D14" t="str">
            <v>2142009102</v>
          </cell>
          <cell r="E14" t="str">
            <v>דמי בדיקה בשר.דגים</v>
          </cell>
          <cell r="F14">
            <v>-6761</v>
          </cell>
        </row>
        <row r="15">
          <cell r="A15">
            <v>1</v>
          </cell>
          <cell r="D15" t="str">
            <v>2143002203</v>
          </cell>
          <cell r="E15" t="str">
            <v>חיסון ורישוי כלבים</v>
          </cell>
          <cell r="F15">
            <v>-27720</v>
          </cell>
        </row>
        <row r="16">
          <cell r="A16">
            <v>1</v>
          </cell>
          <cell r="D16" t="str">
            <v>2220002207</v>
          </cell>
          <cell r="E16" t="str">
            <v>מאג שמירה</v>
          </cell>
          <cell r="F16">
            <v>-772378.55</v>
          </cell>
        </row>
        <row r="17">
          <cell r="A17">
            <v>1</v>
          </cell>
          <cell r="D17" t="str">
            <v>2220004201</v>
          </cell>
          <cell r="E17" t="str">
            <v>אבטחה-סייר</v>
          </cell>
          <cell r="F17">
            <v>-251833.8</v>
          </cell>
        </row>
        <row r="18">
          <cell r="A18">
            <v>1</v>
          </cell>
          <cell r="D18" t="str">
            <v>2220009701</v>
          </cell>
          <cell r="E18" t="str">
            <v>השתת ממשלה בבטחון</v>
          </cell>
          <cell r="F18">
            <v>-59468.52</v>
          </cell>
        </row>
        <row r="19">
          <cell r="A19">
            <v>1</v>
          </cell>
          <cell r="D19" t="str">
            <v>2221009100</v>
          </cell>
          <cell r="E19" t="str">
            <v>משמר אזרחי</v>
          </cell>
          <cell r="F19">
            <v>-10300</v>
          </cell>
        </row>
        <row r="20">
          <cell r="A20">
            <v>1</v>
          </cell>
          <cell r="D20" t="str">
            <v>2270009706</v>
          </cell>
          <cell r="E20" t="str">
            <v>השתתפות ממשלה בהגמר</v>
          </cell>
          <cell r="F20">
            <v>-143283</v>
          </cell>
        </row>
        <row r="21">
          <cell r="A21">
            <v>1</v>
          </cell>
          <cell r="D21" t="str">
            <v>2330002209</v>
          </cell>
          <cell r="E21" t="str">
            <v>אג רשיונות בניה</v>
          </cell>
          <cell r="F21">
            <v>-147339.5</v>
          </cell>
        </row>
        <row r="22">
          <cell r="A22">
            <v>1</v>
          </cell>
          <cell r="D22" t="str">
            <v>2410006202</v>
          </cell>
          <cell r="E22" t="str">
            <v>מכירת רכוש</v>
          </cell>
          <cell r="F22">
            <v>0</v>
          </cell>
        </row>
        <row r="23">
          <cell r="A23">
            <v>1</v>
          </cell>
          <cell r="D23" t="str">
            <v>2450002107</v>
          </cell>
          <cell r="E23" t="str">
            <v>אגרות ביוב</v>
          </cell>
          <cell r="F23">
            <v>-320786.24</v>
          </cell>
        </row>
        <row r="24">
          <cell r="A24">
            <v>1</v>
          </cell>
          <cell r="D24" t="str">
            <v>2520004901</v>
          </cell>
          <cell r="E24" t="str">
            <v>מחגיגות וטכסים</v>
          </cell>
          <cell r="F24">
            <v>-151794.39</v>
          </cell>
        </row>
        <row r="25">
          <cell r="A25">
            <v>1</v>
          </cell>
          <cell r="D25" t="str">
            <v>2690004130</v>
          </cell>
          <cell r="E25" t="str">
            <v>הכנסות מטל"כ</v>
          </cell>
          <cell r="F25">
            <v>-33597</v>
          </cell>
        </row>
        <row r="26">
          <cell r="A26">
            <v>1</v>
          </cell>
          <cell r="D26" t="str">
            <v>2690005100</v>
          </cell>
          <cell r="E26" t="str">
            <v>הכנסות בגין שנה קודמת</v>
          </cell>
          <cell r="F26">
            <v>-37583.5</v>
          </cell>
        </row>
        <row r="27">
          <cell r="A27">
            <v>1</v>
          </cell>
          <cell r="D27" t="str">
            <v>2690006611</v>
          </cell>
          <cell r="E27" t="str">
            <v>מריבית ודיבידנד</v>
          </cell>
          <cell r="F27">
            <v>-31596.6</v>
          </cell>
        </row>
        <row r="28">
          <cell r="A28">
            <v>1</v>
          </cell>
          <cell r="D28" t="str">
            <v>2690006901</v>
          </cell>
          <cell r="E28" t="str">
            <v>הכנסות  שונות</v>
          </cell>
          <cell r="F28">
            <v>-633.8</v>
          </cell>
        </row>
        <row r="29">
          <cell r="A29">
            <v>1</v>
          </cell>
          <cell r="D29" t="str">
            <v>2810002907</v>
          </cell>
          <cell r="E29" t="str">
            <v>מלכידת כלבים</v>
          </cell>
          <cell r="F29">
            <v>-4038</v>
          </cell>
        </row>
        <row r="30">
          <cell r="A30">
            <v>1</v>
          </cell>
          <cell r="D30" t="str">
            <v>2810006905</v>
          </cell>
          <cell r="E30" t="str">
            <v>מפקוח חוקי עזר</v>
          </cell>
          <cell r="F30">
            <v>-24693.1</v>
          </cell>
        </row>
        <row r="31">
          <cell r="A31">
            <v>1</v>
          </cell>
          <cell r="D31" t="str">
            <v>2820006904</v>
          </cell>
          <cell r="E31" t="str">
            <v>מאג' בימ'ש ושכט</v>
          </cell>
          <cell r="F31">
            <v>-17160.7</v>
          </cell>
        </row>
        <row r="32">
          <cell r="A32">
            <v>1</v>
          </cell>
          <cell r="D32" t="str">
            <v>3120004223</v>
          </cell>
          <cell r="E32" t="str">
            <v>חוגי - התעמלות</v>
          </cell>
          <cell r="F32">
            <v>-32383.35</v>
          </cell>
        </row>
        <row r="33">
          <cell r="A33">
            <v>1</v>
          </cell>
          <cell r="D33" t="str">
            <v>3120004401</v>
          </cell>
          <cell r="E33" t="str">
            <v>סל תרבות וחוגים גנ"י</v>
          </cell>
          <cell r="F33">
            <v>-11161.71</v>
          </cell>
        </row>
        <row r="34">
          <cell r="A34">
            <v>1</v>
          </cell>
          <cell r="D34" t="str">
            <v>3122004106</v>
          </cell>
          <cell r="E34" t="str">
            <v>עצמי לחובה</v>
          </cell>
          <cell r="F34">
            <v>-21344.82</v>
          </cell>
        </row>
        <row r="35">
          <cell r="A35">
            <v>1</v>
          </cell>
          <cell r="D35" t="str">
            <v>3122004900</v>
          </cell>
          <cell r="E35" t="str">
            <v>גן ניסויי</v>
          </cell>
          <cell r="F35">
            <v>-3739.5</v>
          </cell>
        </row>
        <row r="36">
          <cell r="A36">
            <v>1</v>
          </cell>
          <cell r="D36" t="str">
            <v>3123004103</v>
          </cell>
          <cell r="E36" t="str">
            <v>שכ"ל קדם חובה</v>
          </cell>
          <cell r="F36">
            <v>-1089566.2</v>
          </cell>
        </row>
        <row r="37">
          <cell r="A37">
            <v>1</v>
          </cell>
          <cell r="D37" t="str">
            <v>3123009201</v>
          </cell>
          <cell r="E37" t="str">
            <v>השת ממשלה בקדם חוב</v>
          </cell>
          <cell r="F37">
            <v>-387103.86</v>
          </cell>
        </row>
        <row r="38">
          <cell r="A38">
            <v>1</v>
          </cell>
          <cell r="D38" t="str">
            <v>3124004203</v>
          </cell>
          <cell r="E38" t="str">
            <v>הכנסות למעון</v>
          </cell>
          <cell r="F38">
            <v>-471977.87</v>
          </cell>
        </row>
        <row r="39">
          <cell r="A39">
            <v>1</v>
          </cell>
          <cell r="D39" t="str">
            <v>3124009301</v>
          </cell>
          <cell r="E39" t="str">
            <v>הכנסות משרד העבודה</v>
          </cell>
          <cell r="F39">
            <v>0</v>
          </cell>
        </row>
        <row r="40">
          <cell r="A40">
            <v>1</v>
          </cell>
          <cell r="D40" t="str">
            <v>3125004107</v>
          </cell>
          <cell r="E40" t="str">
            <v>הכנסות למועדונית_גן</v>
          </cell>
          <cell r="F40">
            <v>-460345.67</v>
          </cell>
        </row>
        <row r="41">
          <cell r="A41">
            <v>1</v>
          </cell>
          <cell r="D41" t="str">
            <v>3125009205</v>
          </cell>
          <cell r="E41" t="str">
            <v>ממשלה למועדוניות גן</v>
          </cell>
          <cell r="F41">
            <v>-93641.54</v>
          </cell>
        </row>
        <row r="42">
          <cell r="A42">
            <v>1</v>
          </cell>
          <cell r="D42" t="str">
            <v>3125104904</v>
          </cell>
          <cell r="E42" t="str">
            <v>מועדוניות יוחא</v>
          </cell>
          <cell r="F42">
            <v>-141516</v>
          </cell>
        </row>
        <row r="43">
          <cell r="A43">
            <v>1</v>
          </cell>
          <cell r="D43" t="str">
            <v>3125109208</v>
          </cell>
          <cell r="E43" t="str">
            <v>מועדוניות יוחא</v>
          </cell>
          <cell r="F43">
            <v>-27543.05</v>
          </cell>
        </row>
        <row r="44">
          <cell r="A44">
            <v>1</v>
          </cell>
          <cell r="D44" t="str">
            <v>3132004105</v>
          </cell>
          <cell r="E44" t="str">
            <v>אג שרותים בי"ס</v>
          </cell>
          <cell r="F44">
            <v>-6330.35</v>
          </cell>
        </row>
        <row r="45">
          <cell r="A45">
            <v>1</v>
          </cell>
          <cell r="D45" t="str">
            <v>3132004114</v>
          </cell>
          <cell r="E45" t="str">
            <v>למלאכה</v>
          </cell>
          <cell r="F45">
            <v>-1329.58</v>
          </cell>
        </row>
        <row r="46">
          <cell r="A46">
            <v>1</v>
          </cell>
          <cell r="D46" t="str">
            <v>3132004123</v>
          </cell>
          <cell r="E46" t="str">
            <v>סייעות כתה  א</v>
          </cell>
          <cell r="F46">
            <v>0</v>
          </cell>
        </row>
        <row r="47">
          <cell r="A47">
            <v>1</v>
          </cell>
          <cell r="D47" t="str">
            <v>3132004208</v>
          </cell>
          <cell r="E47" t="str">
            <v>הכנסות לתל"ן בי"ס</v>
          </cell>
          <cell r="F47">
            <v>-4500</v>
          </cell>
        </row>
        <row r="48">
          <cell r="A48">
            <v>1</v>
          </cell>
          <cell r="D48" t="str">
            <v>3132004217</v>
          </cell>
          <cell r="E48" t="str">
            <v>השתתמוא"ז בתל"ן ב"ס יסוד</v>
          </cell>
          <cell r="F48">
            <v>0</v>
          </cell>
        </row>
        <row r="49">
          <cell r="A49">
            <v>1</v>
          </cell>
          <cell r="D49" t="str">
            <v>3132004301</v>
          </cell>
          <cell r="E49" t="str">
            <v>מאג תלמידי חוץ</v>
          </cell>
          <cell r="F49">
            <v>-122905</v>
          </cell>
        </row>
        <row r="50">
          <cell r="A50">
            <v>1</v>
          </cell>
          <cell r="D50" t="str">
            <v>3132004909</v>
          </cell>
          <cell r="E50" t="str">
            <v>סל תרבות בי"ס</v>
          </cell>
          <cell r="F50">
            <v>-30049</v>
          </cell>
        </row>
        <row r="51">
          <cell r="A51">
            <v>1</v>
          </cell>
          <cell r="D51" t="str">
            <v>3132004927</v>
          </cell>
          <cell r="E51" t="str">
            <v>הכנס עצמיות קב"ס</v>
          </cell>
          <cell r="F51">
            <v>-11081.44</v>
          </cell>
        </row>
        <row r="52">
          <cell r="A52">
            <v>1</v>
          </cell>
          <cell r="D52" t="str">
            <v>3132009203</v>
          </cell>
          <cell r="E52" t="str">
            <v>השתת ממשלה בביס</v>
          </cell>
          <cell r="F52">
            <v>-705827.82</v>
          </cell>
        </row>
        <row r="53">
          <cell r="A53">
            <v>1</v>
          </cell>
          <cell r="D53" t="str">
            <v>3132009212</v>
          </cell>
          <cell r="E53" t="str">
            <v>השת' ממש בשיכפול בי"ס</v>
          </cell>
          <cell r="F53">
            <v>-17894</v>
          </cell>
        </row>
        <row r="54">
          <cell r="A54">
            <v>1</v>
          </cell>
          <cell r="D54" t="str">
            <v>3132009221</v>
          </cell>
          <cell r="E54" t="str">
            <v>הכנסות קב"ס</v>
          </cell>
          <cell r="F54">
            <v>-157878.48</v>
          </cell>
        </row>
        <row r="55">
          <cell r="A55">
            <v>1</v>
          </cell>
          <cell r="D55" t="str">
            <v>3132009230</v>
          </cell>
          <cell r="E55" t="str">
            <v>ממשלה אג' שר יסודי</v>
          </cell>
          <cell r="F55">
            <v>-15414</v>
          </cell>
        </row>
        <row r="56">
          <cell r="A56">
            <v>1</v>
          </cell>
          <cell r="D56" t="str">
            <v>3138004107</v>
          </cell>
          <cell r="E56" t="str">
            <v>הכנסות לצהרון בי"ס</v>
          </cell>
          <cell r="F56">
            <v>-356660.72</v>
          </cell>
        </row>
        <row r="57">
          <cell r="A57">
            <v>1</v>
          </cell>
          <cell r="D57" t="str">
            <v>3138009205</v>
          </cell>
          <cell r="E57" t="str">
            <v>ממשלה לצהרון בי"ס</v>
          </cell>
          <cell r="F57">
            <v>-77791.58</v>
          </cell>
        </row>
        <row r="58">
          <cell r="A58">
            <v>1</v>
          </cell>
          <cell r="D58" t="str">
            <v>3138109208</v>
          </cell>
          <cell r="E58" t="str">
            <v>למועדונית משפחתית</v>
          </cell>
          <cell r="F58">
            <v>-8500</v>
          </cell>
        </row>
        <row r="59">
          <cell r="A59">
            <v>1</v>
          </cell>
          <cell r="D59" t="str">
            <v>3140004100</v>
          </cell>
          <cell r="E59" t="str">
            <v>אג שרותים חט"ב</v>
          </cell>
          <cell r="F59">
            <v>-3874.6</v>
          </cell>
        </row>
        <row r="60">
          <cell r="A60">
            <v>1</v>
          </cell>
          <cell r="D60" t="str">
            <v>3140004203</v>
          </cell>
          <cell r="E60" t="str">
            <v>הכנסות תל"ן חטב</v>
          </cell>
          <cell r="F60">
            <v>-8000</v>
          </cell>
        </row>
        <row r="61">
          <cell r="A61">
            <v>1</v>
          </cell>
          <cell r="D61" t="str">
            <v>3140004212</v>
          </cell>
          <cell r="E61" t="str">
            <v>השתת מוא"ז בתל"ן בחט"ב</v>
          </cell>
          <cell r="F61">
            <v>0</v>
          </cell>
        </row>
        <row r="62">
          <cell r="A62">
            <v>1</v>
          </cell>
          <cell r="D62" t="str">
            <v>3140004409</v>
          </cell>
          <cell r="E62" t="str">
            <v>סל תרבות חט"ב</v>
          </cell>
          <cell r="F62">
            <v>-16522</v>
          </cell>
        </row>
        <row r="63">
          <cell r="A63">
            <v>1</v>
          </cell>
          <cell r="D63" t="str">
            <v>3140009208</v>
          </cell>
          <cell r="E63" t="str">
            <v>ממשלה לחט"ב</v>
          </cell>
          <cell r="F63">
            <v>-816964.37</v>
          </cell>
        </row>
        <row r="64">
          <cell r="A64">
            <v>1</v>
          </cell>
          <cell r="D64" t="str">
            <v>3140009217</v>
          </cell>
          <cell r="E64" t="str">
            <v>ממשל בשיכפול חט"ב</v>
          </cell>
          <cell r="F64">
            <v>-10904</v>
          </cell>
        </row>
        <row r="65">
          <cell r="A65">
            <v>1</v>
          </cell>
          <cell r="D65" t="str">
            <v>3140009235</v>
          </cell>
          <cell r="E65" t="str">
            <v>ממשלה אג' שרותים חטב</v>
          </cell>
          <cell r="F65">
            <v>-12360</v>
          </cell>
        </row>
        <row r="66">
          <cell r="A66">
            <v>1</v>
          </cell>
          <cell r="D66" t="str">
            <v>3171009202</v>
          </cell>
          <cell r="E66" t="str">
            <v>ממשלה בבטחון חינוך</v>
          </cell>
          <cell r="F66">
            <v>-311796.31</v>
          </cell>
        </row>
        <row r="67">
          <cell r="A67">
            <v>1</v>
          </cell>
          <cell r="D67" t="str">
            <v>3173009206</v>
          </cell>
          <cell r="E67" t="str">
            <v>ממשלה בשפ"י</v>
          </cell>
          <cell r="F67">
            <v>-147828.64</v>
          </cell>
        </row>
        <row r="68">
          <cell r="A68">
            <v>1</v>
          </cell>
          <cell r="D68" t="str">
            <v>3178004907</v>
          </cell>
          <cell r="E68" t="str">
            <v>השת הורים בהסעות</v>
          </cell>
          <cell r="F68">
            <v>-166353.37</v>
          </cell>
        </row>
        <row r="69">
          <cell r="A69">
            <v>1</v>
          </cell>
          <cell r="D69" t="str">
            <v>3178009201</v>
          </cell>
          <cell r="E69" t="str">
            <v>השת ממשלה בהסעות</v>
          </cell>
          <cell r="F69">
            <v>-1213400.7</v>
          </cell>
        </row>
        <row r="70">
          <cell r="A70">
            <v>1</v>
          </cell>
          <cell r="D70" t="str">
            <v>3220004909</v>
          </cell>
          <cell r="E70" t="str">
            <v>מחבורות יצוגיות</v>
          </cell>
          <cell r="F70">
            <v>-34088</v>
          </cell>
        </row>
        <row r="71">
          <cell r="A71">
            <v>1</v>
          </cell>
          <cell r="D71" t="str">
            <v>3230004908</v>
          </cell>
          <cell r="E71" t="str">
            <v>הכנסות לספריה</v>
          </cell>
          <cell r="F71">
            <v>-2497.7</v>
          </cell>
        </row>
        <row r="72">
          <cell r="A72">
            <v>1</v>
          </cell>
          <cell r="D72" t="str">
            <v>3230009202</v>
          </cell>
          <cell r="E72" t="str">
            <v>השת ממשלה בספריה</v>
          </cell>
          <cell r="F72">
            <v>-36718.91</v>
          </cell>
        </row>
        <row r="73">
          <cell r="A73">
            <v>1</v>
          </cell>
          <cell r="D73" t="str">
            <v>3240004206</v>
          </cell>
          <cell r="E73" t="str">
            <v>הכנסות לחוגים</v>
          </cell>
          <cell r="F73">
            <v>-888000.4</v>
          </cell>
        </row>
        <row r="74">
          <cell r="A74">
            <v>1</v>
          </cell>
          <cell r="D74" t="str">
            <v>3282004907</v>
          </cell>
          <cell r="E74" t="str">
            <v>הכ למועדון הנוער</v>
          </cell>
          <cell r="F74">
            <v>-86347.2</v>
          </cell>
        </row>
        <row r="75">
          <cell r="A75">
            <v>1</v>
          </cell>
          <cell r="D75" t="str">
            <v>3282009201</v>
          </cell>
          <cell r="E75" t="str">
            <v>ממש' במוס נוער</v>
          </cell>
          <cell r="F75">
            <v>-41146.5</v>
          </cell>
        </row>
        <row r="76">
          <cell r="A76">
            <v>1</v>
          </cell>
          <cell r="D76" t="str">
            <v>3283004203</v>
          </cell>
          <cell r="E76" t="str">
            <v>הכנס לתרבות תורנית</v>
          </cell>
          <cell r="F76">
            <v>-16554.6</v>
          </cell>
        </row>
        <row r="77">
          <cell r="A77">
            <v>1</v>
          </cell>
          <cell r="D77" t="str">
            <v>3283009208</v>
          </cell>
          <cell r="E77" t="str">
            <v>ממשל בתורנית</v>
          </cell>
          <cell r="F77">
            <v>-32000</v>
          </cell>
        </row>
        <row r="78">
          <cell r="A78">
            <v>1</v>
          </cell>
          <cell r="D78" t="str">
            <v>3284004901</v>
          </cell>
          <cell r="E78" t="str">
            <v>דמי קיטנות</v>
          </cell>
          <cell r="F78">
            <v>-306022.77</v>
          </cell>
        </row>
        <row r="79">
          <cell r="A79">
            <v>1</v>
          </cell>
          <cell r="D79" t="str">
            <v>3284009205</v>
          </cell>
          <cell r="E79" t="str">
            <v>לקייטנה ממשרד החינוך</v>
          </cell>
          <cell r="F79">
            <v>-69516.5</v>
          </cell>
        </row>
        <row r="80">
          <cell r="A80">
            <v>1</v>
          </cell>
          <cell r="D80" t="str">
            <v>3290004108</v>
          </cell>
          <cell r="E80" t="str">
            <v>הכנסות לספורט</v>
          </cell>
          <cell r="F80">
            <v>-210060</v>
          </cell>
        </row>
        <row r="81">
          <cell r="A81">
            <v>1</v>
          </cell>
          <cell r="D81" t="str">
            <v>3290009206</v>
          </cell>
          <cell r="E81" t="str">
            <v>השת ממשלה בספורט</v>
          </cell>
          <cell r="F81">
            <v>-29379</v>
          </cell>
        </row>
        <row r="82">
          <cell r="A82">
            <v>1</v>
          </cell>
          <cell r="D82" t="str">
            <v>3410009303</v>
          </cell>
          <cell r="E82" t="str">
            <v>אירגוניות ושכר</v>
          </cell>
          <cell r="F82">
            <v>-134805</v>
          </cell>
        </row>
        <row r="83">
          <cell r="A83">
            <v>1</v>
          </cell>
          <cell r="D83" t="str">
            <v>3411009300</v>
          </cell>
          <cell r="E83" t="str">
            <v>ממשל' בהוצ רווחה</v>
          </cell>
          <cell r="F83">
            <v>-1056</v>
          </cell>
        </row>
        <row r="84">
          <cell r="A84">
            <v>1</v>
          </cell>
          <cell r="D84" t="str">
            <v>3422004909</v>
          </cell>
          <cell r="E84" t="str">
            <v>משפ במצוקה בקהילה</v>
          </cell>
          <cell r="F84">
            <v>-3360</v>
          </cell>
        </row>
        <row r="85">
          <cell r="A85">
            <v>1</v>
          </cell>
          <cell r="D85" t="str">
            <v>3422009306</v>
          </cell>
          <cell r="E85" t="str">
            <v>משפחות במצוקה בקהילה</v>
          </cell>
          <cell r="F85">
            <v>-9700</v>
          </cell>
        </row>
        <row r="86">
          <cell r="A86">
            <v>1</v>
          </cell>
          <cell r="D86" t="str">
            <v>3422104902</v>
          </cell>
          <cell r="E86" t="str">
            <v>קיטנה לאמהות</v>
          </cell>
          <cell r="F86">
            <v>0</v>
          </cell>
        </row>
        <row r="87">
          <cell r="A87">
            <v>1</v>
          </cell>
          <cell r="D87" t="str">
            <v>3422109309</v>
          </cell>
          <cell r="E87" t="str">
            <v>קייטנות לאמהות</v>
          </cell>
          <cell r="F87">
            <v>0</v>
          </cell>
        </row>
        <row r="88">
          <cell r="A88">
            <v>1</v>
          </cell>
          <cell r="D88" t="str">
            <v>3424009300</v>
          </cell>
          <cell r="E88" t="str">
            <v>טיפול בםרט ומשפחה</v>
          </cell>
          <cell r="F88">
            <v>-5250</v>
          </cell>
        </row>
        <row r="89">
          <cell r="A89">
            <v>1</v>
          </cell>
          <cell r="D89" t="str">
            <v>3435004909</v>
          </cell>
          <cell r="E89" t="str">
            <v>פעולות קהילתיות לנוער</v>
          </cell>
          <cell r="F89">
            <v>-1773.09</v>
          </cell>
        </row>
        <row r="90">
          <cell r="A90">
            <v>1</v>
          </cell>
          <cell r="D90" t="str">
            <v>3435009306</v>
          </cell>
          <cell r="E90" t="str">
            <v>פעולות קהילתיות לילד</v>
          </cell>
          <cell r="F90">
            <v>-48104</v>
          </cell>
        </row>
        <row r="91">
          <cell r="A91">
            <v>1</v>
          </cell>
          <cell r="D91" t="str">
            <v>3438004900</v>
          </cell>
          <cell r="E91" t="str">
            <v>לילדים בפנימיות</v>
          </cell>
          <cell r="F91">
            <v>-13328</v>
          </cell>
        </row>
        <row r="92">
          <cell r="A92">
            <v>1</v>
          </cell>
          <cell r="D92" t="str">
            <v>3438009307</v>
          </cell>
          <cell r="E92" t="str">
            <v>אחזקת ילדים בפנימיות</v>
          </cell>
          <cell r="F92">
            <v>-78791</v>
          </cell>
        </row>
        <row r="93">
          <cell r="A93">
            <v>1</v>
          </cell>
          <cell r="D93" t="str">
            <v>3439009304</v>
          </cell>
          <cell r="E93" t="str">
            <v>מעונות יום- אומנה</v>
          </cell>
          <cell r="F93">
            <v>-44155</v>
          </cell>
        </row>
        <row r="94">
          <cell r="A94">
            <v>1</v>
          </cell>
          <cell r="D94" t="str">
            <v>3439009313</v>
          </cell>
          <cell r="E94" t="str">
            <v>מעונות יום מ.הרווחה</v>
          </cell>
          <cell r="F94">
            <v>-47378</v>
          </cell>
        </row>
        <row r="95">
          <cell r="A95">
            <v>1</v>
          </cell>
          <cell r="D95" t="str">
            <v>3443004904</v>
          </cell>
          <cell r="E95" t="str">
            <v>למעונות גריאטריים</v>
          </cell>
          <cell r="F95">
            <v>-1571.11</v>
          </cell>
        </row>
        <row r="96">
          <cell r="A96">
            <v>1</v>
          </cell>
          <cell r="D96" t="str">
            <v>3444004901</v>
          </cell>
          <cell r="E96" t="str">
            <v>למועדון קשישים</v>
          </cell>
          <cell r="F96">
            <v>-13419</v>
          </cell>
        </row>
        <row r="97">
          <cell r="A97">
            <v>1</v>
          </cell>
          <cell r="D97" t="str">
            <v>3444009308</v>
          </cell>
          <cell r="E97" t="str">
            <v>ממשל למועדון קשישים</v>
          </cell>
          <cell r="F97">
            <v>-24060</v>
          </cell>
        </row>
        <row r="98">
          <cell r="A98">
            <v>1</v>
          </cell>
          <cell r="D98" t="str">
            <v>3445009305</v>
          </cell>
          <cell r="E98" t="str">
            <v>ממשל בצרכים לזקן</v>
          </cell>
          <cell r="F98">
            <v>-23410</v>
          </cell>
        </row>
        <row r="99">
          <cell r="A99">
            <v>1</v>
          </cell>
          <cell r="D99" t="str">
            <v>3451004909</v>
          </cell>
          <cell r="E99" t="str">
            <v>למפגרים במוסדות</v>
          </cell>
          <cell r="F99">
            <v>0</v>
          </cell>
        </row>
        <row r="100">
          <cell r="A100">
            <v>1</v>
          </cell>
          <cell r="D100" t="str">
            <v>3451009306</v>
          </cell>
          <cell r="E100" t="str">
            <v>מפגרים במוסדות</v>
          </cell>
          <cell r="F100">
            <v>-138215</v>
          </cell>
        </row>
        <row r="101">
          <cell r="A101">
            <v>1</v>
          </cell>
          <cell r="D101" t="str">
            <v>3452009303</v>
          </cell>
          <cell r="E101" t="str">
            <v>מפגרים במעון טיפולי</v>
          </cell>
          <cell r="F101">
            <v>0</v>
          </cell>
        </row>
        <row r="102">
          <cell r="A102">
            <v>1</v>
          </cell>
          <cell r="D102" t="str">
            <v>3453009300</v>
          </cell>
          <cell r="E102" t="str">
            <v>שרותים תומכים למפגר</v>
          </cell>
          <cell r="F102">
            <v>0</v>
          </cell>
        </row>
        <row r="103">
          <cell r="A103">
            <v>1</v>
          </cell>
          <cell r="D103" t="str">
            <v>3463009309</v>
          </cell>
          <cell r="E103" t="str">
            <v>דמי ליווי לעיוור</v>
          </cell>
          <cell r="F103">
            <v>-7080</v>
          </cell>
        </row>
        <row r="104">
          <cell r="A104">
            <v>1</v>
          </cell>
          <cell r="D104" t="str">
            <v>3464009306</v>
          </cell>
          <cell r="E104" t="str">
            <v>מפעלי שקום ותעסוקה</v>
          </cell>
          <cell r="F104">
            <v>0</v>
          </cell>
        </row>
        <row r="105">
          <cell r="A105">
            <v>1</v>
          </cell>
          <cell r="D105" t="str">
            <v>3466009300</v>
          </cell>
          <cell r="E105" t="str">
            <v>תעסוקה מוגנת</v>
          </cell>
          <cell r="F105">
            <v>-2589</v>
          </cell>
        </row>
        <row r="106">
          <cell r="A106">
            <v>1</v>
          </cell>
          <cell r="D106" t="str">
            <v>3467004900</v>
          </cell>
          <cell r="E106" t="str">
            <v>שיקום נכים</v>
          </cell>
          <cell r="F106">
            <v>-1440</v>
          </cell>
        </row>
        <row r="107">
          <cell r="A107">
            <v>1</v>
          </cell>
          <cell r="D107" t="str">
            <v>3467009307</v>
          </cell>
          <cell r="E107" t="str">
            <v>שיקום נכים בקהילה</v>
          </cell>
          <cell r="F107">
            <v>-20493</v>
          </cell>
        </row>
        <row r="108">
          <cell r="A108">
            <v>1</v>
          </cell>
          <cell r="D108" t="str">
            <v>3468009304</v>
          </cell>
          <cell r="E108" t="str">
            <v>אמון והכשרה-שקום נכים</v>
          </cell>
          <cell r="F108">
            <v>12112</v>
          </cell>
        </row>
        <row r="109">
          <cell r="A109">
            <v>1</v>
          </cell>
          <cell r="D109" t="str">
            <v>3471004907</v>
          </cell>
          <cell r="E109" t="str">
            <v>חבורות רחוב ונערות</v>
          </cell>
          <cell r="F109">
            <v>0</v>
          </cell>
        </row>
        <row r="110">
          <cell r="A110">
            <v>1</v>
          </cell>
          <cell r="D110" t="str">
            <v>3471009304</v>
          </cell>
          <cell r="E110" t="str">
            <v>טיפול בחבורות רחוב-נערות</v>
          </cell>
          <cell r="F110">
            <v>-27443</v>
          </cell>
        </row>
        <row r="111">
          <cell r="A111">
            <v>1</v>
          </cell>
          <cell r="D111" t="str">
            <v>3472009301</v>
          </cell>
          <cell r="E111" t="str">
            <v>נערות במצוקה</v>
          </cell>
          <cell r="F111">
            <v>-2400</v>
          </cell>
        </row>
        <row r="112">
          <cell r="A112">
            <v>1</v>
          </cell>
          <cell r="D112" t="str">
            <v>3474009305</v>
          </cell>
          <cell r="E112" t="str">
            <v>טיפול בסמים</v>
          </cell>
          <cell r="F112">
            <v>-35219</v>
          </cell>
        </row>
        <row r="113">
          <cell r="A113">
            <v>1</v>
          </cell>
          <cell r="D113" t="str">
            <v>3482009300</v>
          </cell>
          <cell r="E113" t="str">
            <v>לכידות חברתית</v>
          </cell>
          <cell r="F113">
            <v>-7000</v>
          </cell>
        </row>
        <row r="114">
          <cell r="A114">
            <v>1</v>
          </cell>
          <cell r="D114" t="str">
            <v>3790009902</v>
          </cell>
          <cell r="E114" t="str">
            <v>ממשלה-איכות הסביבה</v>
          </cell>
          <cell r="F114">
            <v>-5000</v>
          </cell>
        </row>
        <row r="115">
          <cell r="A115">
            <v>1</v>
          </cell>
          <cell r="D115" t="str">
            <v>4130002104</v>
          </cell>
          <cell r="E115" t="str">
            <v>אגרות מים</v>
          </cell>
          <cell r="F115">
            <v>0</v>
          </cell>
        </row>
        <row r="116">
          <cell r="A116">
            <v>1</v>
          </cell>
          <cell r="D116" t="str">
            <v>4130006504</v>
          </cell>
          <cell r="E116" t="str">
            <v>הכנסות ממים</v>
          </cell>
          <cell r="F116">
            <v>-1520982.97</v>
          </cell>
        </row>
        <row r="117">
          <cell r="A117">
            <v>1</v>
          </cell>
          <cell r="D117" t="str">
            <v>4130006513</v>
          </cell>
          <cell r="E117" t="str">
            <v>הכנסות ממים - צבוריות</v>
          </cell>
          <cell r="F117">
            <v>0</v>
          </cell>
        </row>
        <row r="118">
          <cell r="A118">
            <v>1</v>
          </cell>
          <cell r="D118" t="str">
            <v>4131002101</v>
          </cell>
          <cell r="E118" t="str">
            <v>אג רשת פרטית</v>
          </cell>
          <cell r="F118">
            <v>-22006.7</v>
          </cell>
        </row>
        <row r="119">
          <cell r="A119">
            <v>1</v>
          </cell>
          <cell r="D119" t="str">
            <v>4132006209</v>
          </cell>
          <cell r="E119" t="str">
            <v>הכנ ממדי מים</v>
          </cell>
          <cell r="F119">
            <v>-9374.67</v>
          </cell>
        </row>
        <row r="120">
          <cell r="A120">
            <v>1</v>
          </cell>
          <cell r="D120" t="str">
            <v>4133002909</v>
          </cell>
          <cell r="E120" t="str">
            <v>השת בעלים בצנרת</v>
          </cell>
          <cell r="F120">
            <v>-2015.1</v>
          </cell>
        </row>
        <row r="121">
          <cell r="A121">
            <v>1</v>
          </cell>
          <cell r="D121" t="str">
            <v>5010003107</v>
          </cell>
          <cell r="E121" t="str">
            <v>היטל פיתוח- ניקוז</v>
          </cell>
          <cell r="F121">
            <v>0</v>
          </cell>
        </row>
        <row r="122">
          <cell r="A122">
            <v>1</v>
          </cell>
          <cell r="D122" t="str">
            <v>5020003106</v>
          </cell>
          <cell r="E122" t="str">
            <v>פיתוח כבישים ומדרכ</v>
          </cell>
          <cell r="F122">
            <v>0</v>
          </cell>
        </row>
        <row r="123">
          <cell r="A123">
            <v>1</v>
          </cell>
          <cell r="D123" t="str">
            <v>6111001100</v>
          </cell>
          <cell r="E123" t="str">
            <v>הנהלה שכר</v>
          </cell>
          <cell r="F123">
            <v>465707.6</v>
          </cell>
        </row>
        <row r="124">
          <cell r="A124">
            <v>1</v>
          </cell>
          <cell r="D124" t="str">
            <v>6111001119</v>
          </cell>
          <cell r="E124" t="str">
            <v>סגן ראש המועצה</v>
          </cell>
          <cell r="F124">
            <v>149071.4</v>
          </cell>
        </row>
        <row r="125">
          <cell r="A125">
            <v>1</v>
          </cell>
          <cell r="D125" t="str">
            <v>6111003104</v>
          </cell>
          <cell r="E125" t="str">
            <v>פנסיה ופיצויים</v>
          </cell>
          <cell r="F125">
            <v>192205.3</v>
          </cell>
        </row>
        <row r="126">
          <cell r="A126">
            <v>1</v>
          </cell>
          <cell r="D126" t="str">
            <v>6111005117</v>
          </cell>
          <cell r="E126" t="str">
            <v>כיבוד ואירוח</v>
          </cell>
          <cell r="F126">
            <v>483.45</v>
          </cell>
        </row>
        <row r="127">
          <cell r="A127">
            <v>1</v>
          </cell>
          <cell r="D127" t="str">
            <v>6111005201</v>
          </cell>
          <cell r="E127" t="str">
            <v>ספרים ועיתונים</v>
          </cell>
          <cell r="F127">
            <v>8388.57</v>
          </cell>
        </row>
        <row r="128">
          <cell r="A128">
            <v>1</v>
          </cell>
          <cell r="D128" t="str">
            <v>6111005304</v>
          </cell>
          <cell r="E128" t="str">
            <v>רכב ראש המועצה</v>
          </cell>
          <cell r="F128">
            <v>34522.75</v>
          </cell>
        </row>
        <row r="129">
          <cell r="A129">
            <v>1</v>
          </cell>
          <cell r="D129" t="str">
            <v>6111005407</v>
          </cell>
          <cell r="E129" t="str">
            <v>הוצ טלפון</v>
          </cell>
          <cell r="F129">
            <v>13430.57</v>
          </cell>
        </row>
        <row r="130">
          <cell r="A130">
            <v>1</v>
          </cell>
          <cell r="D130" t="str">
            <v>6111005500</v>
          </cell>
          <cell r="E130" t="str">
            <v>פירסום ויחסי ציבור</v>
          </cell>
          <cell r="F130">
            <v>31446.56</v>
          </cell>
        </row>
        <row r="131">
          <cell r="A131">
            <v>1</v>
          </cell>
          <cell r="D131" t="str">
            <v>6111006824</v>
          </cell>
          <cell r="E131" t="str">
            <v>הוצ אחרות</v>
          </cell>
          <cell r="F131">
            <v>2670.4</v>
          </cell>
        </row>
        <row r="132">
          <cell r="A132">
            <v>1</v>
          </cell>
          <cell r="D132" t="str">
            <v>6120001102</v>
          </cell>
          <cell r="E132" t="str">
            <v>מבקר המועצה</v>
          </cell>
          <cell r="F132">
            <v>89434.2</v>
          </cell>
        </row>
        <row r="133">
          <cell r="A133">
            <v>1</v>
          </cell>
          <cell r="D133" t="str">
            <v>6120007805</v>
          </cell>
          <cell r="E133" t="str">
            <v>הוצאות מבקר</v>
          </cell>
          <cell r="F133">
            <v>1951.6</v>
          </cell>
        </row>
        <row r="134">
          <cell r="A134">
            <v>1</v>
          </cell>
          <cell r="D134" t="str">
            <v>6131001108</v>
          </cell>
          <cell r="E134" t="str">
            <v>מזכירות שכר</v>
          </cell>
          <cell r="F134">
            <v>611008.5</v>
          </cell>
        </row>
        <row r="135">
          <cell r="A135">
            <v>1</v>
          </cell>
          <cell r="D135" t="str">
            <v>6131004109</v>
          </cell>
          <cell r="E135" t="str">
            <v>דמי שכירות</v>
          </cell>
          <cell r="F135">
            <v>128824</v>
          </cell>
        </row>
        <row r="136">
          <cell r="A136">
            <v>1</v>
          </cell>
          <cell r="D136" t="str">
            <v>6131004202</v>
          </cell>
          <cell r="E136" t="str">
            <v>תיקונים ואחזקה</v>
          </cell>
          <cell r="F136">
            <v>21766.97</v>
          </cell>
        </row>
        <row r="137">
          <cell r="A137">
            <v>1</v>
          </cell>
          <cell r="D137" t="str">
            <v>6131004305</v>
          </cell>
          <cell r="E137" t="str">
            <v>חימום חשמל ונקיון</v>
          </cell>
          <cell r="F137">
            <v>71748.84</v>
          </cell>
        </row>
        <row r="138">
          <cell r="A138">
            <v>1</v>
          </cell>
          <cell r="D138" t="str">
            <v>6131004501</v>
          </cell>
          <cell r="E138" t="str">
            <v>ריהוט ואחזקתו</v>
          </cell>
          <cell r="F138">
            <v>10380.29</v>
          </cell>
        </row>
        <row r="139">
          <cell r="A139">
            <v>1</v>
          </cell>
          <cell r="D139" t="str">
            <v>6131004510</v>
          </cell>
          <cell r="E139" t="str">
            <v>מכ משרד ואחזקה</v>
          </cell>
          <cell r="F139">
            <v>58854.37</v>
          </cell>
        </row>
        <row r="140">
          <cell r="A140">
            <v>1</v>
          </cell>
          <cell r="D140" t="str">
            <v>6131004707</v>
          </cell>
          <cell r="E140" t="str">
            <v>צרכי משרד</v>
          </cell>
          <cell r="F140">
            <v>58709.9</v>
          </cell>
        </row>
        <row r="141">
          <cell r="A141">
            <v>1</v>
          </cell>
          <cell r="D141" t="str">
            <v>6131005115</v>
          </cell>
          <cell r="E141" t="str">
            <v>כיבוד ואירוח</v>
          </cell>
          <cell r="F141">
            <v>31996.92</v>
          </cell>
        </row>
        <row r="142">
          <cell r="A142">
            <v>1</v>
          </cell>
          <cell r="D142" t="str">
            <v>6131005124</v>
          </cell>
          <cell r="E142" t="str">
            <v>הוצ נסיעה</v>
          </cell>
          <cell r="F142">
            <v>440.7</v>
          </cell>
        </row>
        <row r="143">
          <cell r="A143">
            <v>1</v>
          </cell>
          <cell r="D143" t="str">
            <v>6131005405</v>
          </cell>
          <cell r="E143" t="str">
            <v>טלפון ובולים</v>
          </cell>
          <cell r="F143">
            <v>129559.31</v>
          </cell>
        </row>
        <row r="144">
          <cell r="A144">
            <v>1</v>
          </cell>
          <cell r="D144" t="str">
            <v>6131005704</v>
          </cell>
          <cell r="E144" t="str">
            <v>מיכון    ואוטומציה</v>
          </cell>
          <cell r="F144">
            <v>15230.45</v>
          </cell>
        </row>
        <row r="145">
          <cell r="A145">
            <v>1</v>
          </cell>
          <cell r="D145" t="str">
            <v>6160005218</v>
          </cell>
          <cell r="E145" t="str">
            <v>הדרכה ויעוץ</v>
          </cell>
          <cell r="F145">
            <v>85954.8</v>
          </cell>
        </row>
        <row r="146">
          <cell r="A146">
            <v>1</v>
          </cell>
          <cell r="D146" t="str">
            <v>6170007800</v>
          </cell>
          <cell r="E146" t="str">
            <v>הוצ משפטיות</v>
          </cell>
          <cell r="F146">
            <v>151379.07</v>
          </cell>
        </row>
        <row r="147">
          <cell r="A147">
            <v>1</v>
          </cell>
          <cell r="D147" t="str">
            <v>6211001103</v>
          </cell>
          <cell r="E147" t="str">
            <v>גזברות שכר</v>
          </cell>
          <cell r="F147">
            <v>836184.3</v>
          </cell>
        </row>
        <row r="148">
          <cell r="A148">
            <v>1</v>
          </cell>
          <cell r="D148" t="str">
            <v>6211001112</v>
          </cell>
          <cell r="E148" t="str">
            <v>רכש ומחסן-שכר</v>
          </cell>
          <cell r="F148">
            <v>227407.6</v>
          </cell>
        </row>
        <row r="149">
          <cell r="A149">
            <v>1</v>
          </cell>
          <cell r="D149" t="str">
            <v>6211004702</v>
          </cell>
          <cell r="E149" t="str">
            <v>צרכי משרד</v>
          </cell>
          <cell r="F149">
            <v>15491.97</v>
          </cell>
        </row>
        <row r="150">
          <cell r="A150">
            <v>1</v>
          </cell>
          <cell r="D150" t="str">
            <v>6211005129</v>
          </cell>
          <cell r="E150" t="str">
            <v>נסיעות ואשל</v>
          </cell>
          <cell r="F150">
            <v>2909.06</v>
          </cell>
        </row>
        <row r="151">
          <cell r="A151">
            <v>1</v>
          </cell>
          <cell r="D151" t="str">
            <v>6211005204</v>
          </cell>
          <cell r="E151" t="str">
            <v>ספרות מקצועית</v>
          </cell>
          <cell r="F151">
            <v>8257.15</v>
          </cell>
        </row>
        <row r="152">
          <cell r="A152">
            <v>1</v>
          </cell>
          <cell r="D152" t="str">
            <v>6211005307</v>
          </cell>
          <cell r="E152" t="str">
            <v>רכב גזבר</v>
          </cell>
          <cell r="F152">
            <v>53117.05</v>
          </cell>
        </row>
        <row r="153">
          <cell r="A153">
            <v>1</v>
          </cell>
          <cell r="D153" t="str">
            <v>6211005400</v>
          </cell>
          <cell r="E153" t="str">
            <v>הוצ טלפון-טלכרט</v>
          </cell>
          <cell r="F153">
            <v>12494.92</v>
          </cell>
        </row>
        <row r="154">
          <cell r="A154">
            <v>1</v>
          </cell>
          <cell r="D154" t="str">
            <v>6211005709</v>
          </cell>
          <cell r="E154" t="str">
            <v>מיכון ואוטומציה</v>
          </cell>
          <cell r="F154">
            <v>75293.75</v>
          </cell>
        </row>
        <row r="155">
          <cell r="A155">
            <v>1</v>
          </cell>
          <cell r="D155" t="str">
            <v>6211007507</v>
          </cell>
          <cell r="E155" t="str">
            <v>יעוץ חשבונאי</v>
          </cell>
          <cell r="F155">
            <v>73034.2</v>
          </cell>
        </row>
        <row r="156">
          <cell r="A156">
            <v>1</v>
          </cell>
          <cell r="D156" t="str">
            <v>6211007806</v>
          </cell>
          <cell r="E156" t="str">
            <v>הוצ מחסן ורכש</v>
          </cell>
          <cell r="F156">
            <v>20285.99</v>
          </cell>
        </row>
        <row r="157">
          <cell r="A157">
            <v>1</v>
          </cell>
          <cell r="D157" t="str">
            <v>6230004703</v>
          </cell>
          <cell r="E157" t="str">
            <v>צרכי משרד</v>
          </cell>
          <cell r="F157">
            <v>21533.4</v>
          </cell>
        </row>
        <row r="158">
          <cell r="A158">
            <v>1</v>
          </cell>
          <cell r="D158" t="str">
            <v>6230005700</v>
          </cell>
          <cell r="E158" t="str">
            <v>מיכון ואוטומציה</v>
          </cell>
          <cell r="F158">
            <v>134187.72</v>
          </cell>
        </row>
        <row r="159">
          <cell r="A159">
            <v>1</v>
          </cell>
          <cell r="D159" t="str">
            <v>6230007508</v>
          </cell>
          <cell r="E159" t="str">
            <v>עמ מגבית ארנונה</v>
          </cell>
          <cell r="F159">
            <v>244871.14</v>
          </cell>
        </row>
        <row r="160">
          <cell r="A160">
            <v>1</v>
          </cell>
          <cell r="D160" t="str">
            <v>6310006104</v>
          </cell>
          <cell r="E160" t="str">
            <v>ניהול ועמ בנקים</v>
          </cell>
          <cell r="F160">
            <v>50317.36</v>
          </cell>
        </row>
        <row r="161">
          <cell r="A161">
            <v>1</v>
          </cell>
          <cell r="D161" t="str">
            <v>6310006403</v>
          </cell>
          <cell r="E161" t="str">
            <v>ביקורת ב.ל ומ.ה.</v>
          </cell>
          <cell r="F161">
            <v>9017</v>
          </cell>
        </row>
        <row r="162">
          <cell r="A162">
            <v>1</v>
          </cell>
          <cell r="D162" t="str">
            <v>6320006907</v>
          </cell>
          <cell r="E162" t="str">
            <v>הוצ מימון</v>
          </cell>
          <cell r="F162">
            <v>0</v>
          </cell>
        </row>
        <row r="163">
          <cell r="A163">
            <v>1</v>
          </cell>
          <cell r="D163" t="str">
            <v>6320008602</v>
          </cell>
          <cell r="E163" t="str">
            <v>הוצ מימון הנחות בארנונה</v>
          </cell>
          <cell r="F163">
            <v>0</v>
          </cell>
        </row>
        <row r="164">
          <cell r="A164">
            <v>1</v>
          </cell>
          <cell r="D164" t="str">
            <v>6490006912</v>
          </cell>
          <cell r="E164" t="str">
            <v>פרעון מלוות-קרן</v>
          </cell>
          <cell r="F164">
            <v>980911.7</v>
          </cell>
        </row>
        <row r="165">
          <cell r="A165">
            <v>1</v>
          </cell>
          <cell r="D165" t="str">
            <v>6490006921</v>
          </cell>
          <cell r="E165" t="str">
            <v>פרעון מלוות-ריבית</v>
          </cell>
          <cell r="F165">
            <v>125304.12</v>
          </cell>
        </row>
        <row r="166">
          <cell r="A166">
            <v>1</v>
          </cell>
          <cell r="D166" t="str">
            <v>6490006930</v>
          </cell>
          <cell r="E166" t="str">
            <v>פרעון מלוות-הצמדה</v>
          </cell>
          <cell r="F166">
            <v>767793.68</v>
          </cell>
        </row>
        <row r="167">
          <cell r="A167">
            <v>1</v>
          </cell>
          <cell r="D167" t="str">
            <v>7122002100</v>
          </cell>
          <cell r="E167" t="str">
            <v>פועלי תברואה</v>
          </cell>
          <cell r="F167">
            <v>56075.3</v>
          </cell>
        </row>
        <row r="168">
          <cell r="A168">
            <v>1</v>
          </cell>
          <cell r="D168" t="str">
            <v>7122005307</v>
          </cell>
          <cell r="E168" t="str">
            <v>סקודה תחזוקה</v>
          </cell>
          <cell r="F168">
            <v>29169.47</v>
          </cell>
        </row>
        <row r="169">
          <cell r="A169">
            <v>1</v>
          </cell>
          <cell r="D169" t="str">
            <v>7122005316</v>
          </cell>
          <cell r="E169" t="str">
            <v>איסוזו תחזוקה</v>
          </cell>
          <cell r="F169">
            <v>27289.87</v>
          </cell>
        </row>
        <row r="170">
          <cell r="A170">
            <v>1</v>
          </cell>
          <cell r="D170" t="str">
            <v>7122009707</v>
          </cell>
          <cell r="E170" t="str">
            <v>מקדמה הוצ עודפות</v>
          </cell>
          <cell r="F170">
            <v>32304</v>
          </cell>
        </row>
        <row r="171">
          <cell r="A171">
            <v>1</v>
          </cell>
          <cell r="D171" t="str">
            <v>7123007504</v>
          </cell>
          <cell r="E171" t="str">
            <v>איסוף אשפה</v>
          </cell>
          <cell r="F171">
            <v>657712.79</v>
          </cell>
        </row>
        <row r="172">
          <cell r="A172">
            <v>1</v>
          </cell>
          <cell r="D172" t="str">
            <v>7123007513</v>
          </cell>
          <cell r="E172" t="str">
            <v>קבלן טיאוט</v>
          </cell>
          <cell r="F172">
            <v>266310.45</v>
          </cell>
        </row>
        <row r="173">
          <cell r="A173">
            <v>1</v>
          </cell>
          <cell r="D173" t="str">
            <v>7141001104</v>
          </cell>
          <cell r="E173" t="str">
            <v>וטרינר שכר</v>
          </cell>
          <cell r="F173">
            <v>117098.7</v>
          </cell>
        </row>
        <row r="174">
          <cell r="A174">
            <v>1</v>
          </cell>
          <cell r="D174" t="str">
            <v>7141007209</v>
          </cell>
          <cell r="E174" t="str">
            <v>הוצ וטרינר</v>
          </cell>
          <cell r="F174">
            <v>7686.5</v>
          </cell>
        </row>
        <row r="175">
          <cell r="A175">
            <v>1</v>
          </cell>
          <cell r="D175" t="str">
            <v>7143007203</v>
          </cell>
          <cell r="E175" t="str">
            <v>מלחמה בכלבת</v>
          </cell>
          <cell r="F175">
            <v>40423.39</v>
          </cell>
        </row>
        <row r="176">
          <cell r="A176">
            <v>1</v>
          </cell>
          <cell r="D176" t="str">
            <v>7153007800</v>
          </cell>
          <cell r="E176" t="str">
            <v>הדברת מזיקים</v>
          </cell>
          <cell r="F176">
            <v>26283.34</v>
          </cell>
        </row>
        <row r="177">
          <cell r="A177">
            <v>1</v>
          </cell>
          <cell r="D177" t="str">
            <v>7210001103</v>
          </cell>
          <cell r="E177" t="str">
            <v>בטחון שכר</v>
          </cell>
          <cell r="F177">
            <v>201555.64</v>
          </cell>
        </row>
        <row r="178">
          <cell r="A178">
            <v>1</v>
          </cell>
          <cell r="D178" t="str">
            <v>7210005307</v>
          </cell>
          <cell r="E178" t="str">
            <v>סנומה בטחון</v>
          </cell>
          <cell r="F178">
            <v>14046.34</v>
          </cell>
        </row>
        <row r="179">
          <cell r="A179">
            <v>1</v>
          </cell>
          <cell r="D179" t="str">
            <v>7210005316</v>
          </cell>
          <cell r="E179" t="str">
            <v>איסוזו בטחון</v>
          </cell>
          <cell r="F179">
            <v>34615.61</v>
          </cell>
        </row>
        <row r="180">
          <cell r="A180">
            <v>1</v>
          </cell>
          <cell r="D180" t="str">
            <v>7210005325</v>
          </cell>
          <cell r="E180" t="str">
            <v>איסוזו 01-458-89</v>
          </cell>
          <cell r="F180">
            <v>10954.84</v>
          </cell>
        </row>
        <row r="181">
          <cell r="A181">
            <v>1</v>
          </cell>
          <cell r="D181" t="str">
            <v>7210005606</v>
          </cell>
          <cell r="E181" t="str">
            <v>הוצ קב"ט</v>
          </cell>
          <cell r="F181">
            <v>22410.74</v>
          </cell>
        </row>
        <row r="182">
          <cell r="A182">
            <v>1</v>
          </cell>
          <cell r="D182" t="str">
            <v>7210007208</v>
          </cell>
          <cell r="E182" t="str">
            <v>אחזקת ציוד בטחון</v>
          </cell>
          <cell r="F182">
            <v>49655.95</v>
          </cell>
        </row>
        <row r="183">
          <cell r="A183">
            <v>1</v>
          </cell>
          <cell r="D183" t="str">
            <v>7210007217</v>
          </cell>
          <cell r="E183" t="str">
            <v>תאורת בטחון</v>
          </cell>
          <cell r="F183">
            <v>81043.87</v>
          </cell>
        </row>
        <row r="184">
          <cell r="A184">
            <v>1</v>
          </cell>
          <cell r="D184" t="str">
            <v>7210007404</v>
          </cell>
          <cell r="E184" t="str">
            <v>כלים מכשירים וציוד</v>
          </cell>
          <cell r="F184">
            <v>23230.36</v>
          </cell>
        </row>
        <row r="185">
          <cell r="A185">
            <v>1</v>
          </cell>
          <cell r="D185" t="str">
            <v>7220007506</v>
          </cell>
          <cell r="E185" t="str">
            <v>שמירה ואבטחה</v>
          </cell>
          <cell r="F185">
            <v>748826.68</v>
          </cell>
        </row>
        <row r="186">
          <cell r="A186">
            <v>1</v>
          </cell>
          <cell r="D186" t="str">
            <v>7220007515</v>
          </cell>
          <cell r="E186" t="str">
            <v>אבטחה-סייר</v>
          </cell>
          <cell r="F186">
            <v>304716.87</v>
          </cell>
        </row>
        <row r="187">
          <cell r="A187">
            <v>1</v>
          </cell>
          <cell r="D187" t="str">
            <v>7221005602</v>
          </cell>
          <cell r="E187" t="str">
            <v>משא"ז</v>
          </cell>
          <cell r="F187">
            <v>26385.11</v>
          </cell>
        </row>
        <row r="188">
          <cell r="A188">
            <v>1</v>
          </cell>
          <cell r="D188" t="str">
            <v>7230008306</v>
          </cell>
          <cell r="E188" t="str">
            <v>הגא איגוד ערים</v>
          </cell>
          <cell r="F188">
            <v>19529</v>
          </cell>
        </row>
        <row r="189">
          <cell r="A189">
            <v>1</v>
          </cell>
          <cell r="D189" t="str">
            <v>7240008305</v>
          </cell>
          <cell r="E189" t="str">
            <v>איג ערים כבוי אש</v>
          </cell>
          <cell r="F189">
            <v>54167</v>
          </cell>
        </row>
        <row r="190">
          <cell r="A190">
            <v>1</v>
          </cell>
          <cell r="D190" t="str">
            <v>7260007409</v>
          </cell>
          <cell r="E190" t="str">
            <v>הוצאות מל"ח</v>
          </cell>
          <cell r="F190">
            <v>9221</v>
          </cell>
        </row>
        <row r="191">
          <cell r="A191">
            <v>1</v>
          </cell>
          <cell r="D191" t="str">
            <v>7310001106</v>
          </cell>
          <cell r="E191" t="str">
            <v>הנדסה שכר</v>
          </cell>
          <cell r="F191">
            <v>229454.81</v>
          </cell>
        </row>
        <row r="192">
          <cell r="A192">
            <v>1</v>
          </cell>
          <cell r="D192" t="str">
            <v>7310004705</v>
          </cell>
          <cell r="E192" t="str">
            <v>ציוד משרד</v>
          </cell>
          <cell r="F192">
            <v>8932.33</v>
          </cell>
        </row>
        <row r="193">
          <cell r="A193">
            <v>1</v>
          </cell>
          <cell r="D193" t="str">
            <v>7310005207</v>
          </cell>
          <cell r="E193" t="str">
            <v>ספרות מקצועית</v>
          </cell>
          <cell r="F193">
            <v>1977</v>
          </cell>
        </row>
        <row r="194">
          <cell r="A194">
            <v>1</v>
          </cell>
          <cell r="D194" t="str">
            <v>7310005702</v>
          </cell>
          <cell r="E194" t="str">
            <v>מיכון ואוטומציה</v>
          </cell>
          <cell r="F194">
            <v>26706.99</v>
          </cell>
        </row>
        <row r="195">
          <cell r="A195">
            <v>1</v>
          </cell>
          <cell r="D195" t="str">
            <v>7320007509</v>
          </cell>
          <cell r="E195" t="str">
            <v>תכנון ובנין עיר</v>
          </cell>
          <cell r="F195">
            <v>34524.4</v>
          </cell>
        </row>
        <row r="196">
          <cell r="A196">
            <v>1</v>
          </cell>
          <cell r="D196" t="str">
            <v>7321007506</v>
          </cell>
          <cell r="E196" t="str">
            <v>יעוץ ותכנון</v>
          </cell>
          <cell r="F196">
            <v>73201.66</v>
          </cell>
        </row>
        <row r="197">
          <cell r="A197">
            <v>1</v>
          </cell>
          <cell r="D197" t="str">
            <v>7323007500</v>
          </cell>
          <cell r="E197" t="str">
            <v>מדידות</v>
          </cell>
          <cell r="F197">
            <v>0</v>
          </cell>
        </row>
        <row r="198">
          <cell r="A198">
            <v>1</v>
          </cell>
          <cell r="D198" t="str">
            <v>7332001108</v>
          </cell>
          <cell r="E198" t="str">
            <v>פיקוח בניה שכר</v>
          </cell>
          <cell r="F198">
            <v>92293.1</v>
          </cell>
        </row>
        <row r="199">
          <cell r="A199">
            <v>1</v>
          </cell>
          <cell r="D199" t="str">
            <v>7332007502</v>
          </cell>
          <cell r="E199" t="str">
            <v>פיקוח על הבניה</v>
          </cell>
          <cell r="F199">
            <v>209661.2</v>
          </cell>
        </row>
        <row r="200">
          <cell r="A200">
            <v>1</v>
          </cell>
          <cell r="D200" t="str">
            <v>7400001100</v>
          </cell>
          <cell r="E200" t="str">
            <v>משכורות שפע</v>
          </cell>
          <cell r="F200">
            <v>175324.3</v>
          </cell>
        </row>
        <row r="201">
          <cell r="A201">
            <v>1</v>
          </cell>
          <cell r="D201" t="str">
            <v>7400002107</v>
          </cell>
          <cell r="E201" t="str">
            <v>פועלים שפ"ע</v>
          </cell>
          <cell r="F201">
            <v>122934.6</v>
          </cell>
        </row>
        <row r="202">
          <cell r="A202">
            <v>1</v>
          </cell>
          <cell r="D202" t="str">
            <v>7400007504</v>
          </cell>
          <cell r="E202" t="str">
            <v>שיפוץ מרכז מסחרי</v>
          </cell>
          <cell r="F202">
            <v>0</v>
          </cell>
        </row>
        <row r="203">
          <cell r="A203">
            <v>1</v>
          </cell>
          <cell r="D203" t="str">
            <v>7400007803</v>
          </cell>
          <cell r="E203" t="str">
            <v>נכסים צבוריים</v>
          </cell>
          <cell r="F203">
            <v>10321.58</v>
          </cell>
        </row>
        <row r="204">
          <cell r="A204">
            <v>1</v>
          </cell>
          <cell r="D204" t="str">
            <v>7410001109</v>
          </cell>
          <cell r="E204" t="str">
            <v>אחזקה שכר</v>
          </cell>
          <cell r="F204">
            <v>457909.2</v>
          </cell>
        </row>
        <row r="205">
          <cell r="A205">
            <v>1</v>
          </cell>
          <cell r="D205" t="str">
            <v>7411002103</v>
          </cell>
          <cell r="E205" t="str">
            <v>פועלי תחזוקה</v>
          </cell>
          <cell r="F205">
            <v>225548.1</v>
          </cell>
        </row>
        <row r="206">
          <cell r="A206">
            <v>1</v>
          </cell>
          <cell r="D206" t="str">
            <v>7411007201</v>
          </cell>
          <cell r="E206" t="str">
            <v>חומרים ותיקונים</v>
          </cell>
          <cell r="F206">
            <v>81018.59</v>
          </cell>
        </row>
        <row r="207">
          <cell r="A207">
            <v>1</v>
          </cell>
          <cell r="D207" t="str">
            <v>7411007407</v>
          </cell>
          <cell r="E207" t="str">
            <v>כלים מכשירים וציוד</v>
          </cell>
          <cell r="F207">
            <v>20537.02</v>
          </cell>
        </row>
        <row r="208">
          <cell r="A208">
            <v>1</v>
          </cell>
          <cell r="D208" t="str">
            <v>7411007809</v>
          </cell>
          <cell r="E208" t="str">
            <v>הוצ אחרות</v>
          </cell>
          <cell r="F208">
            <v>6770</v>
          </cell>
        </row>
        <row r="209">
          <cell r="A209">
            <v>1</v>
          </cell>
          <cell r="D209" t="str">
            <v>7420007502</v>
          </cell>
          <cell r="E209" t="str">
            <v>עבודות דרכים ומדרכ</v>
          </cell>
          <cell r="F209">
            <v>36106.98</v>
          </cell>
        </row>
        <row r="210">
          <cell r="A210">
            <v>1</v>
          </cell>
          <cell r="D210" t="str">
            <v>7430004313</v>
          </cell>
          <cell r="E210" t="str">
            <v>הארת רחובות</v>
          </cell>
          <cell r="F210">
            <v>207583.14</v>
          </cell>
        </row>
        <row r="211">
          <cell r="A211">
            <v>1</v>
          </cell>
          <cell r="D211" t="str">
            <v>7430007408</v>
          </cell>
          <cell r="E211" t="str">
            <v>ציוד לתאורת רחוב</v>
          </cell>
          <cell r="F211">
            <v>0</v>
          </cell>
        </row>
        <row r="212">
          <cell r="A212">
            <v>1</v>
          </cell>
          <cell r="D212" t="str">
            <v>7430007501</v>
          </cell>
          <cell r="E212" t="str">
            <v>תקוני תאורת רחובות</v>
          </cell>
          <cell r="F212">
            <v>66555.43</v>
          </cell>
        </row>
        <row r="213">
          <cell r="A213">
            <v>1</v>
          </cell>
          <cell r="D213" t="str">
            <v>7440007809</v>
          </cell>
          <cell r="E213" t="str">
            <v>בטיחות בדרכים</v>
          </cell>
          <cell r="F213">
            <v>23950.6</v>
          </cell>
        </row>
        <row r="214">
          <cell r="A214">
            <v>1</v>
          </cell>
          <cell r="D214" t="str">
            <v>7450007509</v>
          </cell>
          <cell r="E214" t="str">
            <v>ביוב וניקוז</v>
          </cell>
          <cell r="F214">
            <v>59339.56</v>
          </cell>
        </row>
        <row r="215">
          <cell r="A215">
            <v>1</v>
          </cell>
          <cell r="D215" t="str">
            <v>7450007518</v>
          </cell>
          <cell r="E215" t="str">
            <v>עמלת גביה ביוב</v>
          </cell>
          <cell r="F215">
            <v>10801.35</v>
          </cell>
        </row>
        <row r="216">
          <cell r="A216">
            <v>1</v>
          </cell>
          <cell r="D216" t="str">
            <v>7457008309</v>
          </cell>
          <cell r="E216" t="str">
            <v>איג ערים לתברואה</v>
          </cell>
          <cell r="F216">
            <v>294995</v>
          </cell>
        </row>
        <row r="217">
          <cell r="A217">
            <v>1</v>
          </cell>
          <cell r="D217" t="str">
            <v>7460002101</v>
          </cell>
          <cell r="E217" t="str">
            <v>פועלי גינון</v>
          </cell>
          <cell r="F217">
            <v>30668.8</v>
          </cell>
        </row>
        <row r="218">
          <cell r="A218">
            <v>1</v>
          </cell>
          <cell r="D218" t="str">
            <v>7460004208</v>
          </cell>
          <cell r="E218" t="str">
            <v>תאורת גינות ואחזקה</v>
          </cell>
          <cell r="F218">
            <v>2607</v>
          </cell>
        </row>
        <row r="219">
          <cell r="A219">
            <v>1</v>
          </cell>
          <cell r="D219" t="str">
            <v>7460007405</v>
          </cell>
          <cell r="E219" t="str">
            <v>כלים מכשירים וציוד</v>
          </cell>
          <cell r="F219">
            <v>46365.42</v>
          </cell>
        </row>
        <row r="220">
          <cell r="A220">
            <v>1</v>
          </cell>
          <cell r="D220" t="str">
            <v>7460007508</v>
          </cell>
          <cell r="E220" t="str">
            <v>עבודות קבלניות</v>
          </cell>
          <cell r="F220">
            <v>196267.6</v>
          </cell>
        </row>
        <row r="221">
          <cell r="A221">
            <v>1</v>
          </cell>
          <cell r="D221" t="str">
            <v>7510007805</v>
          </cell>
          <cell r="E221" t="str">
            <v>חגיגות יום העצמאות</v>
          </cell>
          <cell r="F221">
            <v>182082.27</v>
          </cell>
        </row>
        <row r="222">
          <cell r="A222">
            <v>1</v>
          </cell>
          <cell r="D222" t="str">
            <v>7520005501</v>
          </cell>
          <cell r="E222" t="str">
            <v>פרסומים לארועים</v>
          </cell>
          <cell r="F222">
            <v>34078.2</v>
          </cell>
        </row>
        <row r="223">
          <cell r="A223">
            <v>1</v>
          </cell>
          <cell r="D223" t="str">
            <v>7520007804</v>
          </cell>
          <cell r="E223" t="str">
            <v>חגיגות וארועים</v>
          </cell>
          <cell r="F223">
            <v>237611.8</v>
          </cell>
        </row>
        <row r="224">
          <cell r="A224">
            <v>1</v>
          </cell>
          <cell r="D224" t="str">
            <v>7650007907</v>
          </cell>
          <cell r="E224" t="str">
            <v>השתתפות באירגונים</v>
          </cell>
          <cell r="F224">
            <v>18140</v>
          </cell>
        </row>
        <row r="225">
          <cell r="A225">
            <v>1</v>
          </cell>
          <cell r="D225" t="str">
            <v>7670004418</v>
          </cell>
          <cell r="E225" t="str">
            <v>ביטוחי המועצה</v>
          </cell>
          <cell r="F225">
            <v>129593.81</v>
          </cell>
        </row>
        <row r="226">
          <cell r="A226">
            <v>1</v>
          </cell>
          <cell r="D226" t="str">
            <v>7690007800</v>
          </cell>
          <cell r="E226" t="str">
            <v>הוצ אחרות</v>
          </cell>
          <cell r="F226">
            <v>6787.5</v>
          </cell>
        </row>
        <row r="227">
          <cell r="A227">
            <v>1</v>
          </cell>
          <cell r="D227" t="str">
            <v>7690007819</v>
          </cell>
          <cell r="E227" t="str">
            <v>מוקד מצוקה</v>
          </cell>
          <cell r="F227">
            <v>12636</v>
          </cell>
        </row>
        <row r="228">
          <cell r="A228">
            <v>1</v>
          </cell>
          <cell r="D228" t="str">
            <v>7691007807</v>
          </cell>
          <cell r="E228" t="str">
            <v>השתת ועד עובדים</v>
          </cell>
          <cell r="F228">
            <v>66416.16</v>
          </cell>
        </row>
        <row r="229">
          <cell r="A229">
            <v>1</v>
          </cell>
          <cell r="D229" t="str">
            <v>7810001101</v>
          </cell>
          <cell r="E229" t="str">
            <v>פיקוח עירוני שכר</v>
          </cell>
          <cell r="F229">
            <v>85056.6</v>
          </cell>
        </row>
        <row r="230">
          <cell r="A230">
            <v>1</v>
          </cell>
          <cell r="D230" t="str">
            <v>7810007804</v>
          </cell>
          <cell r="E230" t="str">
            <v>פיקוח עירוני הוצ</v>
          </cell>
          <cell r="F230">
            <v>14398.99</v>
          </cell>
        </row>
        <row r="231">
          <cell r="A231">
            <v>1</v>
          </cell>
          <cell r="D231" t="str">
            <v>8110001107</v>
          </cell>
          <cell r="E231" t="str">
            <v>מנהל החינוך שכר</v>
          </cell>
          <cell r="F231">
            <v>494874.2</v>
          </cell>
        </row>
        <row r="232">
          <cell r="A232">
            <v>1</v>
          </cell>
          <cell r="D232" t="str">
            <v>8110004500</v>
          </cell>
          <cell r="E232" t="str">
            <v>ריהוט</v>
          </cell>
          <cell r="F232">
            <v>3039.2</v>
          </cell>
        </row>
        <row r="233">
          <cell r="A233">
            <v>1</v>
          </cell>
          <cell r="D233" t="str">
            <v>8110004706</v>
          </cell>
          <cell r="E233" t="str">
            <v>ציוד משרדי</v>
          </cell>
          <cell r="F233">
            <v>17864.41</v>
          </cell>
        </row>
        <row r="234">
          <cell r="A234">
            <v>1</v>
          </cell>
          <cell r="D234" t="str">
            <v>8110005114</v>
          </cell>
          <cell r="E234" t="str">
            <v>כיבוד ואירוח</v>
          </cell>
          <cell r="F234">
            <v>4088.22</v>
          </cell>
        </row>
        <row r="235">
          <cell r="A235">
            <v>1</v>
          </cell>
          <cell r="D235" t="str">
            <v>8110005123</v>
          </cell>
          <cell r="E235" t="str">
            <v>נסיעות</v>
          </cell>
          <cell r="F235">
            <v>365</v>
          </cell>
        </row>
        <row r="236">
          <cell r="A236">
            <v>1</v>
          </cell>
          <cell r="D236" t="str">
            <v>8110005208</v>
          </cell>
          <cell r="E236" t="str">
            <v>ספרים ועיתונים</v>
          </cell>
          <cell r="F236">
            <v>1942</v>
          </cell>
        </row>
        <row r="237">
          <cell r="A237">
            <v>1</v>
          </cell>
          <cell r="D237" t="str">
            <v>8110005507</v>
          </cell>
          <cell r="E237" t="str">
            <v>פרסומים</v>
          </cell>
          <cell r="F237">
            <v>1727.3</v>
          </cell>
        </row>
        <row r="238">
          <cell r="A238">
            <v>1</v>
          </cell>
          <cell r="D238" t="str">
            <v>8110005703</v>
          </cell>
          <cell r="E238" t="str">
            <v>מיכון ואוטומציה</v>
          </cell>
          <cell r="F238">
            <v>19007.33</v>
          </cell>
        </row>
        <row r="239">
          <cell r="A239">
            <v>1</v>
          </cell>
          <cell r="D239" t="str">
            <v>8110005806</v>
          </cell>
          <cell r="E239" t="str">
            <v>הוצאות אחרות</v>
          </cell>
          <cell r="F239">
            <v>7495.16</v>
          </cell>
        </row>
        <row r="240">
          <cell r="A240">
            <v>1</v>
          </cell>
          <cell r="D240" t="str">
            <v>8110007501</v>
          </cell>
          <cell r="E240" t="str">
            <v>יעוץ</v>
          </cell>
          <cell r="F240">
            <v>0</v>
          </cell>
        </row>
        <row r="241">
          <cell r="A241">
            <v>1</v>
          </cell>
          <cell r="D241" t="str">
            <v>8120001106</v>
          </cell>
          <cell r="E241" t="str">
            <v>גני ילדים שכר</v>
          </cell>
          <cell r="F241">
            <v>579073</v>
          </cell>
        </row>
        <row r="242">
          <cell r="A242">
            <v>1</v>
          </cell>
          <cell r="D242" t="str">
            <v>8120002103</v>
          </cell>
          <cell r="E242" t="str">
            <v>עוזרות מחליפות  שכר</v>
          </cell>
          <cell r="F242">
            <v>30803.6</v>
          </cell>
        </row>
        <row r="243">
          <cell r="A243">
            <v>1</v>
          </cell>
          <cell r="D243" t="str">
            <v>8120002112</v>
          </cell>
          <cell r="E243" t="str">
            <v>מרכז טיפולי - שכר</v>
          </cell>
          <cell r="F243">
            <v>136898.3</v>
          </cell>
        </row>
        <row r="244">
          <cell r="A244">
            <v>1</v>
          </cell>
          <cell r="D244" t="str">
            <v>8120002130</v>
          </cell>
          <cell r="E244" t="str">
            <v>נגינה גנ"י-שכר</v>
          </cell>
          <cell r="F244">
            <v>46163</v>
          </cell>
        </row>
        <row r="245">
          <cell r="A245">
            <v>1</v>
          </cell>
          <cell r="D245" t="str">
            <v>8120004312</v>
          </cell>
          <cell r="E245" t="str">
            <v>חשמל גני ילדים</v>
          </cell>
          <cell r="F245">
            <v>17671.3</v>
          </cell>
        </row>
        <row r="246">
          <cell r="A246">
            <v>1</v>
          </cell>
          <cell r="D246" t="str">
            <v>8120004415</v>
          </cell>
          <cell r="E246" t="str">
            <v>בטוח תלמידים</v>
          </cell>
          <cell r="F246">
            <v>5593.6</v>
          </cell>
        </row>
        <row r="247">
          <cell r="A247">
            <v>1</v>
          </cell>
          <cell r="D247" t="str">
            <v>8120004509</v>
          </cell>
          <cell r="E247" t="str">
            <v>ריהוט ואחזקה</v>
          </cell>
          <cell r="F247">
            <v>27487.67</v>
          </cell>
        </row>
        <row r="248">
          <cell r="A248">
            <v>1</v>
          </cell>
          <cell r="D248" t="str">
            <v>8120005104</v>
          </cell>
          <cell r="E248" t="str">
            <v>נסיעות</v>
          </cell>
          <cell r="F248">
            <v>3817.9</v>
          </cell>
        </row>
        <row r="249">
          <cell r="A249">
            <v>1</v>
          </cell>
          <cell r="D249" t="str">
            <v>8120005207</v>
          </cell>
          <cell r="E249" t="str">
            <v>ספרים ועיתונים</v>
          </cell>
          <cell r="F249">
            <v>3500</v>
          </cell>
        </row>
        <row r="250">
          <cell r="A250">
            <v>1</v>
          </cell>
          <cell r="D250" t="str">
            <v>8120005216</v>
          </cell>
          <cell r="E250" t="str">
            <v>השתלמויות</v>
          </cell>
          <cell r="F250">
            <v>4211</v>
          </cell>
        </row>
        <row r="251">
          <cell r="A251">
            <v>1</v>
          </cell>
          <cell r="D251" t="str">
            <v>8120005403</v>
          </cell>
          <cell r="E251" t="str">
            <v>טלפון גני ילדים</v>
          </cell>
          <cell r="F251">
            <v>12016.29</v>
          </cell>
        </row>
        <row r="252">
          <cell r="A252">
            <v>1</v>
          </cell>
          <cell r="D252" t="str">
            <v>8120007500</v>
          </cell>
          <cell r="E252" t="str">
            <v>תיקונים ואחזקה</v>
          </cell>
          <cell r="F252">
            <v>71609.81</v>
          </cell>
        </row>
        <row r="253">
          <cell r="A253">
            <v>1</v>
          </cell>
          <cell r="D253" t="str">
            <v>8120007519</v>
          </cell>
          <cell r="E253" t="str">
            <v>שמירה ואבטחה</v>
          </cell>
          <cell r="F253">
            <v>42353.11</v>
          </cell>
        </row>
        <row r="254">
          <cell r="A254">
            <v>1</v>
          </cell>
          <cell r="D254" t="str">
            <v>8120007809</v>
          </cell>
          <cell r="E254" t="str">
            <v>שרותים לגנים</v>
          </cell>
          <cell r="F254">
            <v>19737.66</v>
          </cell>
        </row>
        <row r="255">
          <cell r="A255">
            <v>1</v>
          </cell>
          <cell r="D255" t="str">
            <v>8120007818</v>
          </cell>
          <cell r="E255" t="str">
            <v>הקצבות לגני ילדים</v>
          </cell>
          <cell r="F255">
            <v>32800</v>
          </cell>
        </row>
        <row r="256">
          <cell r="A256">
            <v>1</v>
          </cell>
          <cell r="D256" t="str">
            <v>8120007836</v>
          </cell>
          <cell r="E256" t="str">
            <v>פרויקטים מיוחדים</v>
          </cell>
          <cell r="F256">
            <v>0</v>
          </cell>
        </row>
        <row r="257">
          <cell r="A257">
            <v>1</v>
          </cell>
          <cell r="D257" t="str">
            <v>8120007845</v>
          </cell>
          <cell r="E257" t="str">
            <v>מרכז טיפולי הוצ</v>
          </cell>
          <cell r="F257">
            <v>0</v>
          </cell>
        </row>
        <row r="258">
          <cell r="A258">
            <v>1</v>
          </cell>
          <cell r="D258" t="str">
            <v>8120007854</v>
          </cell>
          <cell r="E258" t="str">
            <v>חוגים בגני ילדים</v>
          </cell>
          <cell r="F258">
            <v>23500</v>
          </cell>
        </row>
        <row r="259">
          <cell r="A259">
            <v>1</v>
          </cell>
          <cell r="D259" t="str">
            <v>8120007863</v>
          </cell>
          <cell r="E259" t="str">
            <v>ריתמוסיקה בגנ"י</v>
          </cell>
          <cell r="F259">
            <v>27040</v>
          </cell>
        </row>
        <row r="260">
          <cell r="A260">
            <v>1</v>
          </cell>
          <cell r="D260" t="str">
            <v>8120008105</v>
          </cell>
          <cell r="E260" t="str">
            <v>גננות עוב מדינה</v>
          </cell>
          <cell r="F260">
            <v>519900.66</v>
          </cell>
        </row>
        <row r="261">
          <cell r="A261">
            <v>1</v>
          </cell>
          <cell r="D261" t="str">
            <v>8124001104</v>
          </cell>
          <cell r="E261" t="str">
            <v>משכורות מעון</v>
          </cell>
          <cell r="F261">
            <v>428675.2</v>
          </cell>
        </row>
        <row r="262">
          <cell r="A262">
            <v>1</v>
          </cell>
          <cell r="D262" t="str">
            <v>8124002101</v>
          </cell>
          <cell r="E262" t="str">
            <v>שכר- הדרכה ופיקוח</v>
          </cell>
          <cell r="F262">
            <v>7392.8</v>
          </cell>
        </row>
        <row r="263">
          <cell r="A263">
            <v>1</v>
          </cell>
          <cell r="D263" t="str">
            <v>8124002138</v>
          </cell>
          <cell r="E263" t="str">
            <v>נגינה במעון-שכר</v>
          </cell>
          <cell r="F263">
            <v>5342.97</v>
          </cell>
        </row>
        <row r="264">
          <cell r="A264">
            <v>1</v>
          </cell>
          <cell r="D264" t="str">
            <v>8124004310</v>
          </cell>
          <cell r="E264" t="str">
            <v>חשמל חימום וגז</v>
          </cell>
          <cell r="F264">
            <v>11336.05</v>
          </cell>
        </row>
        <row r="265">
          <cell r="A265">
            <v>1</v>
          </cell>
          <cell r="D265" t="str">
            <v>8124004413</v>
          </cell>
          <cell r="E265" t="str">
            <v>ביטוח מעון</v>
          </cell>
          <cell r="F265">
            <v>1076</v>
          </cell>
        </row>
        <row r="266">
          <cell r="A266">
            <v>1</v>
          </cell>
          <cell r="D266" t="str">
            <v>8124005102</v>
          </cell>
          <cell r="E266" t="str">
            <v>נסיעות</v>
          </cell>
          <cell r="F266">
            <v>3688.97</v>
          </cell>
        </row>
        <row r="267">
          <cell r="A267">
            <v>1</v>
          </cell>
          <cell r="D267" t="str">
            <v>8124005205</v>
          </cell>
          <cell r="E267" t="str">
            <v>ספרים</v>
          </cell>
          <cell r="F267">
            <v>0</v>
          </cell>
        </row>
        <row r="268">
          <cell r="A268">
            <v>1</v>
          </cell>
          <cell r="D268" t="str">
            <v>8124005214</v>
          </cell>
          <cell r="E268" t="str">
            <v>השתלמויות</v>
          </cell>
          <cell r="F268">
            <v>400</v>
          </cell>
        </row>
        <row r="269">
          <cell r="A269">
            <v>1</v>
          </cell>
          <cell r="D269" t="str">
            <v>8124005401</v>
          </cell>
          <cell r="E269" t="str">
            <v>טלפון - מעון</v>
          </cell>
          <cell r="F269">
            <v>5119.97</v>
          </cell>
        </row>
        <row r="270">
          <cell r="A270">
            <v>1</v>
          </cell>
          <cell r="D270" t="str">
            <v>8124007405</v>
          </cell>
          <cell r="E270" t="str">
            <v>ריהוט וציוד</v>
          </cell>
          <cell r="F270">
            <v>13825.16</v>
          </cell>
        </row>
        <row r="271">
          <cell r="A271">
            <v>1</v>
          </cell>
          <cell r="D271" t="str">
            <v>8124007508</v>
          </cell>
          <cell r="E271" t="str">
            <v>תיקונים ושיפוצים</v>
          </cell>
          <cell r="F271">
            <v>4364.29</v>
          </cell>
        </row>
        <row r="272">
          <cell r="A272">
            <v>1</v>
          </cell>
          <cell r="D272" t="str">
            <v>8124007807</v>
          </cell>
          <cell r="E272" t="str">
            <v>שרותים נוספים</v>
          </cell>
          <cell r="F272">
            <v>17403.82</v>
          </cell>
        </row>
        <row r="273">
          <cell r="A273">
            <v>1</v>
          </cell>
          <cell r="D273" t="str">
            <v>8124007825</v>
          </cell>
          <cell r="E273" t="str">
            <v>הזנה</v>
          </cell>
          <cell r="F273">
            <v>80368</v>
          </cell>
        </row>
        <row r="274">
          <cell r="A274">
            <v>1</v>
          </cell>
          <cell r="D274" t="str">
            <v>8125002108</v>
          </cell>
          <cell r="E274" t="str">
            <v>מועדוניות שכר</v>
          </cell>
          <cell r="F274">
            <v>205649.8</v>
          </cell>
        </row>
        <row r="275">
          <cell r="A275">
            <v>1</v>
          </cell>
          <cell r="D275" t="str">
            <v>8125007206</v>
          </cell>
          <cell r="E275" t="str">
            <v>הוצ מועדוניות</v>
          </cell>
          <cell r="F275">
            <v>233153.39</v>
          </cell>
        </row>
        <row r="276">
          <cell r="A276">
            <v>1</v>
          </cell>
          <cell r="D276" t="str">
            <v>8125102101</v>
          </cell>
          <cell r="E276" t="str">
            <v>שכר יוחא מועדוניות</v>
          </cell>
          <cell r="F276">
            <v>39399.6</v>
          </cell>
        </row>
        <row r="277">
          <cell r="A277">
            <v>1</v>
          </cell>
          <cell r="D277" t="str">
            <v>8125107807</v>
          </cell>
          <cell r="E277" t="str">
            <v>הוצ' מועדוניות יוחא</v>
          </cell>
          <cell r="F277">
            <v>110104.24</v>
          </cell>
        </row>
        <row r="278">
          <cell r="A278">
            <v>1</v>
          </cell>
          <cell r="D278" t="str">
            <v>8132001109</v>
          </cell>
          <cell r="E278" t="str">
            <v>בית ספר שכר</v>
          </cell>
          <cell r="F278">
            <v>329313.1</v>
          </cell>
        </row>
        <row r="279">
          <cell r="A279">
            <v>1</v>
          </cell>
          <cell r="D279" t="str">
            <v>8132002106</v>
          </cell>
          <cell r="E279" t="str">
            <v>משכורות קבס</v>
          </cell>
          <cell r="F279">
            <v>129807.8</v>
          </cell>
        </row>
        <row r="280">
          <cell r="A280">
            <v>1</v>
          </cell>
          <cell r="D280" t="str">
            <v>8132002115</v>
          </cell>
          <cell r="E280" t="str">
            <v>פועלי נקיון</v>
          </cell>
          <cell r="F280">
            <v>19221.4</v>
          </cell>
        </row>
        <row r="281">
          <cell r="A281">
            <v>1</v>
          </cell>
          <cell r="D281" t="str">
            <v>8132002124</v>
          </cell>
          <cell r="E281" t="str">
            <v>מרכז טיפולי - שכר</v>
          </cell>
          <cell r="F281">
            <v>190685.5</v>
          </cell>
        </row>
        <row r="282">
          <cell r="A282">
            <v>1</v>
          </cell>
          <cell r="D282" t="str">
            <v>8132002133</v>
          </cell>
          <cell r="E282" t="str">
            <v>סייעות כתה  א</v>
          </cell>
          <cell r="F282">
            <v>0</v>
          </cell>
        </row>
        <row r="283">
          <cell r="A283">
            <v>1</v>
          </cell>
          <cell r="D283" t="str">
            <v>8132002151</v>
          </cell>
          <cell r="E283" t="str">
            <v>שעורי תגבור קב"ס</v>
          </cell>
          <cell r="F283">
            <v>5122.3</v>
          </cell>
        </row>
        <row r="284">
          <cell r="A284">
            <v>1</v>
          </cell>
          <cell r="D284" t="str">
            <v>8132004306</v>
          </cell>
          <cell r="E284" t="str">
            <v>מאור ונקיון</v>
          </cell>
          <cell r="F284">
            <v>54898.83</v>
          </cell>
        </row>
        <row r="285">
          <cell r="A285">
            <v>1</v>
          </cell>
          <cell r="D285" t="str">
            <v>8132004418</v>
          </cell>
          <cell r="E285" t="str">
            <v>ביטוח תלמידים</v>
          </cell>
          <cell r="F285">
            <v>14539</v>
          </cell>
        </row>
        <row r="286">
          <cell r="A286">
            <v>1</v>
          </cell>
          <cell r="D286" t="str">
            <v>8132004502</v>
          </cell>
          <cell r="E286" t="str">
            <v>מכונות משרד</v>
          </cell>
          <cell r="F286">
            <v>36182.34</v>
          </cell>
        </row>
        <row r="287">
          <cell r="A287">
            <v>1</v>
          </cell>
          <cell r="D287" t="str">
            <v>8132004708</v>
          </cell>
          <cell r="E287" t="str">
            <v>מכשירי כתיבה</v>
          </cell>
          <cell r="F287">
            <v>19796.4</v>
          </cell>
        </row>
        <row r="288">
          <cell r="A288">
            <v>1</v>
          </cell>
          <cell r="D288" t="str">
            <v>8132007204</v>
          </cell>
          <cell r="E288" t="str">
            <v>מאגי שרותים</v>
          </cell>
          <cell r="F288">
            <v>42568.9</v>
          </cell>
        </row>
        <row r="289">
          <cell r="A289">
            <v>1</v>
          </cell>
          <cell r="D289" t="str">
            <v>8132007400</v>
          </cell>
          <cell r="E289" t="str">
            <v>ציוד ורהוט</v>
          </cell>
          <cell r="F289">
            <v>45304.14</v>
          </cell>
        </row>
        <row r="290">
          <cell r="A290">
            <v>1</v>
          </cell>
          <cell r="D290" t="str">
            <v>8132007419</v>
          </cell>
          <cell r="E290" t="str">
            <v>ציוד למעבדה</v>
          </cell>
          <cell r="F290">
            <v>0</v>
          </cell>
        </row>
        <row r="291">
          <cell r="A291">
            <v>1</v>
          </cell>
          <cell r="D291" t="str">
            <v>8132007428</v>
          </cell>
          <cell r="E291" t="str">
            <v>ציוד טיפולי</v>
          </cell>
          <cell r="F291">
            <v>7239.99</v>
          </cell>
        </row>
        <row r="292">
          <cell r="A292">
            <v>1</v>
          </cell>
          <cell r="D292" t="str">
            <v>8132007437</v>
          </cell>
          <cell r="E292" t="str">
            <v>שעורי תיגבור-קב"ס</v>
          </cell>
          <cell r="F292">
            <v>5626.63</v>
          </cell>
        </row>
        <row r="293">
          <cell r="A293">
            <v>1</v>
          </cell>
          <cell r="D293" t="str">
            <v>8132007503</v>
          </cell>
          <cell r="E293" t="str">
            <v>תיקונים ואחזקה</v>
          </cell>
          <cell r="F293">
            <v>90657.07</v>
          </cell>
        </row>
        <row r="294">
          <cell r="A294">
            <v>1</v>
          </cell>
          <cell r="D294" t="str">
            <v>8132007512</v>
          </cell>
          <cell r="E294" t="str">
            <v>נקיון בית ספר</v>
          </cell>
          <cell r="F294">
            <v>164262.67</v>
          </cell>
        </row>
        <row r="295">
          <cell r="A295">
            <v>1</v>
          </cell>
          <cell r="D295" t="str">
            <v>8132007521</v>
          </cell>
          <cell r="E295" t="str">
            <v>שמירה ואבטחה</v>
          </cell>
          <cell r="F295">
            <v>82511.9</v>
          </cell>
        </row>
        <row r="296">
          <cell r="A296">
            <v>1</v>
          </cell>
          <cell r="D296" t="str">
            <v>8132007530</v>
          </cell>
          <cell r="E296" t="str">
            <v>הוצ בטחון</v>
          </cell>
          <cell r="F296">
            <v>40596.18</v>
          </cell>
        </row>
        <row r="297">
          <cell r="A297">
            <v>1</v>
          </cell>
          <cell r="D297" t="str">
            <v>8132007802</v>
          </cell>
          <cell r="E297" t="str">
            <v>שרותים נוספים</v>
          </cell>
          <cell r="F297">
            <v>63433.3</v>
          </cell>
        </row>
        <row r="298">
          <cell r="A298">
            <v>1</v>
          </cell>
          <cell r="D298" t="str">
            <v>8132007811</v>
          </cell>
          <cell r="E298" t="str">
            <v>הקצבות לבי"ס</v>
          </cell>
          <cell r="F298">
            <v>40917.43</v>
          </cell>
        </row>
        <row r="299">
          <cell r="A299">
            <v>1</v>
          </cell>
          <cell r="D299" t="str">
            <v>8132007820</v>
          </cell>
          <cell r="E299" t="str">
            <v>ספרי עיון</v>
          </cell>
          <cell r="F299">
            <v>0</v>
          </cell>
        </row>
        <row r="300">
          <cell r="A300">
            <v>1</v>
          </cell>
          <cell r="D300" t="str">
            <v>8132007839</v>
          </cell>
          <cell r="E300" t="str">
            <v>הוצ תל"ן</v>
          </cell>
          <cell r="F300">
            <v>0</v>
          </cell>
        </row>
        <row r="301">
          <cell r="A301">
            <v>1</v>
          </cell>
          <cell r="D301" t="str">
            <v>8138002108</v>
          </cell>
          <cell r="E301" t="str">
            <v>צהרון בי"ס שכר</v>
          </cell>
          <cell r="F301">
            <v>303662.3</v>
          </cell>
        </row>
        <row r="302">
          <cell r="A302">
            <v>1</v>
          </cell>
          <cell r="D302" t="str">
            <v>8138002135</v>
          </cell>
          <cell r="E302" t="str">
            <v>נגינה בצהרון-שכר</v>
          </cell>
          <cell r="F302">
            <v>13739.4</v>
          </cell>
        </row>
        <row r="303">
          <cell r="A303">
            <v>1</v>
          </cell>
          <cell r="D303" t="str">
            <v>8138007206</v>
          </cell>
          <cell r="E303" t="str">
            <v>הוצ צהרון</v>
          </cell>
          <cell r="F303">
            <v>174760.49</v>
          </cell>
        </row>
        <row r="304">
          <cell r="A304">
            <v>1</v>
          </cell>
          <cell r="D304" t="str">
            <v>8138007215</v>
          </cell>
          <cell r="E304" t="str">
            <v>מבוטל</v>
          </cell>
          <cell r="F304">
            <v>0.0999999999999659</v>
          </cell>
        </row>
        <row r="305">
          <cell r="A305">
            <v>1</v>
          </cell>
          <cell r="D305" t="str">
            <v>8138102101</v>
          </cell>
          <cell r="E305" t="str">
            <v>שכר מועדונית משפחתית</v>
          </cell>
          <cell r="F305">
            <v>47777.5</v>
          </cell>
        </row>
        <row r="306">
          <cell r="A306">
            <v>1</v>
          </cell>
          <cell r="D306" t="str">
            <v>8138107807</v>
          </cell>
          <cell r="E306" t="str">
            <v>מועדונית משפחתית</v>
          </cell>
          <cell r="F306">
            <v>32420.02</v>
          </cell>
        </row>
        <row r="307">
          <cell r="A307">
            <v>1</v>
          </cell>
          <cell r="D307" t="str">
            <v>8140001104</v>
          </cell>
          <cell r="E307" t="str">
            <v>חט"ב שכר</v>
          </cell>
          <cell r="F307">
            <v>357875</v>
          </cell>
        </row>
        <row r="308">
          <cell r="A308">
            <v>1</v>
          </cell>
          <cell r="D308" t="str">
            <v>8140002101</v>
          </cell>
          <cell r="E308" t="str">
            <v>פועלי ניקיון</v>
          </cell>
          <cell r="F308">
            <v>19303.9</v>
          </cell>
        </row>
        <row r="309">
          <cell r="A309">
            <v>1</v>
          </cell>
          <cell r="D309" t="str">
            <v>8140002110</v>
          </cell>
          <cell r="E309" t="str">
            <v>תל"ן חטב</v>
          </cell>
          <cell r="F309">
            <v>0</v>
          </cell>
        </row>
        <row r="310">
          <cell r="A310">
            <v>1</v>
          </cell>
          <cell r="D310" t="str">
            <v>8140004301</v>
          </cell>
          <cell r="E310" t="str">
            <v>מאור וחמום</v>
          </cell>
          <cell r="F310">
            <v>78362.47</v>
          </cell>
        </row>
        <row r="311">
          <cell r="A311">
            <v>1</v>
          </cell>
          <cell r="D311" t="str">
            <v>8140004413</v>
          </cell>
          <cell r="E311" t="str">
            <v>ביטוח תלמידים</v>
          </cell>
          <cell r="F311">
            <v>8968.4</v>
          </cell>
        </row>
        <row r="312">
          <cell r="A312">
            <v>1</v>
          </cell>
          <cell r="D312" t="str">
            <v>8140004507</v>
          </cell>
          <cell r="E312" t="str">
            <v>מכונות משרד ואחזקה</v>
          </cell>
          <cell r="F312">
            <v>40168.36</v>
          </cell>
        </row>
        <row r="313">
          <cell r="A313">
            <v>1</v>
          </cell>
          <cell r="D313" t="str">
            <v>8140004703</v>
          </cell>
          <cell r="E313" t="str">
            <v>מכשירי כתיבה</v>
          </cell>
          <cell r="F313">
            <v>6186.38</v>
          </cell>
        </row>
        <row r="314">
          <cell r="A314">
            <v>1</v>
          </cell>
          <cell r="D314" t="str">
            <v>8140007209</v>
          </cell>
          <cell r="E314" t="str">
            <v>טכנולוגיה חט"ב</v>
          </cell>
          <cell r="F314">
            <v>35546.5</v>
          </cell>
        </row>
        <row r="315">
          <cell r="A315">
            <v>1</v>
          </cell>
          <cell r="D315" t="str">
            <v>8140007405</v>
          </cell>
          <cell r="E315" t="str">
            <v>ציוד לחט"ב</v>
          </cell>
          <cell r="F315">
            <v>8973.25</v>
          </cell>
        </row>
        <row r="316">
          <cell r="A316">
            <v>1</v>
          </cell>
          <cell r="D316" t="str">
            <v>8140007414</v>
          </cell>
          <cell r="E316" t="str">
            <v>ציוד למעבדה</v>
          </cell>
          <cell r="F316">
            <v>512</v>
          </cell>
        </row>
        <row r="317">
          <cell r="A317">
            <v>1</v>
          </cell>
          <cell r="D317" t="str">
            <v>8140007423</v>
          </cell>
          <cell r="E317" t="str">
            <v>ציוד טיפולי</v>
          </cell>
          <cell r="F317">
            <v>0</v>
          </cell>
        </row>
        <row r="318">
          <cell r="A318">
            <v>1</v>
          </cell>
          <cell r="D318" t="str">
            <v>8140007508</v>
          </cell>
          <cell r="E318" t="str">
            <v>תיקונים ואחזקה</v>
          </cell>
          <cell r="F318">
            <v>58695.59</v>
          </cell>
        </row>
        <row r="319">
          <cell r="A319">
            <v>1</v>
          </cell>
          <cell r="D319" t="str">
            <v>8140007517</v>
          </cell>
          <cell r="E319" t="str">
            <v>שמירה ואבטחה</v>
          </cell>
          <cell r="F319">
            <v>42956.94</v>
          </cell>
        </row>
        <row r="320">
          <cell r="A320">
            <v>1</v>
          </cell>
          <cell r="D320" t="str">
            <v>8140007526</v>
          </cell>
          <cell r="E320" t="str">
            <v>קבלן ניקיון</v>
          </cell>
          <cell r="F320">
            <v>192448.16</v>
          </cell>
        </row>
        <row r="321">
          <cell r="A321">
            <v>1</v>
          </cell>
          <cell r="D321" t="str">
            <v>8140007807</v>
          </cell>
          <cell r="E321" t="str">
            <v>שרותים נוספים לחט"ב</v>
          </cell>
          <cell r="F321">
            <v>74450.66</v>
          </cell>
        </row>
        <row r="322">
          <cell r="A322">
            <v>1</v>
          </cell>
          <cell r="D322" t="str">
            <v>8140007816</v>
          </cell>
          <cell r="E322" t="str">
            <v>הקצבה שוטף חט"ב</v>
          </cell>
          <cell r="F322">
            <v>29662.08</v>
          </cell>
        </row>
        <row r="323">
          <cell r="A323">
            <v>1</v>
          </cell>
          <cell r="D323" t="str">
            <v>8140007825</v>
          </cell>
          <cell r="E323" t="str">
            <v>ספרי עיון חט"ב</v>
          </cell>
          <cell r="F323">
            <v>0</v>
          </cell>
        </row>
        <row r="324">
          <cell r="A324">
            <v>1</v>
          </cell>
          <cell r="D324" t="str">
            <v>8140007834</v>
          </cell>
          <cell r="E324" t="str">
            <v>הוצ תל"ן</v>
          </cell>
          <cell r="F324">
            <v>17588.61</v>
          </cell>
        </row>
        <row r="325">
          <cell r="A325">
            <v>1</v>
          </cell>
          <cell r="D325" t="str">
            <v>8150007703</v>
          </cell>
          <cell r="E325" t="str">
            <v>אג' חינוך תל חוץ</v>
          </cell>
          <cell r="F325">
            <v>241256.6</v>
          </cell>
        </row>
        <row r="326">
          <cell r="A326">
            <v>1</v>
          </cell>
          <cell r="D326" t="str">
            <v>8173001102</v>
          </cell>
          <cell r="E326" t="str">
            <v>פסיכולוג שכר</v>
          </cell>
          <cell r="F326">
            <v>123055.1</v>
          </cell>
        </row>
        <row r="327">
          <cell r="A327">
            <v>1</v>
          </cell>
          <cell r="D327" t="str">
            <v>8173007207</v>
          </cell>
          <cell r="E327" t="str">
            <v>שרות פסיכולוגי</v>
          </cell>
          <cell r="F327">
            <v>53179</v>
          </cell>
        </row>
        <row r="328">
          <cell r="A328">
            <v>1</v>
          </cell>
          <cell r="D328" t="str">
            <v>8178007109</v>
          </cell>
          <cell r="E328" t="str">
            <v>הסעות תלמידים</v>
          </cell>
          <cell r="F328">
            <v>1455892.27</v>
          </cell>
        </row>
        <row r="329">
          <cell r="A329">
            <v>1</v>
          </cell>
          <cell r="D329" t="str">
            <v>8178007118</v>
          </cell>
          <cell r="E329" t="str">
            <v>נסיעות לתלמידי חוץ</v>
          </cell>
          <cell r="F329">
            <v>0</v>
          </cell>
        </row>
        <row r="330">
          <cell r="A330">
            <v>1</v>
          </cell>
          <cell r="D330" t="str">
            <v>8178007127</v>
          </cell>
          <cell r="E330" t="str">
            <v>הסעות מורים</v>
          </cell>
          <cell r="F330">
            <v>39915.83</v>
          </cell>
        </row>
        <row r="331">
          <cell r="A331">
            <v>1</v>
          </cell>
          <cell r="D331" t="str">
            <v>8210001100</v>
          </cell>
          <cell r="E331" t="str">
            <v>תרבות שכר</v>
          </cell>
          <cell r="F331">
            <v>278108</v>
          </cell>
        </row>
        <row r="332">
          <cell r="A332">
            <v>1</v>
          </cell>
          <cell r="D332" t="str">
            <v>8210002107</v>
          </cell>
          <cell r="E332" t="str">
            <v>תרבות - עובדים</v>
          </cell>
          <cell r="F332">
            <v>167929.9</v>
          </cell>
        </row>
        <row r="333">
          <cell r="A333">
            <v>1</v>
          </cell>
          <cell r="D333" t="str">
            <v>8230001108</v>
          </cell>
          <cell r="E333" t="str">
            <v>ספריה שכר</v>
          </cell>
          <cell r="F333">
            <v>65753.1</v>
          </cell>
        </row>
        <row r="334">
          <cell r="A334">
            <v>1</v>
          </cell>
          <cell r="D334" t="str">
            <v>8230002105</v>
          </cell>
          <cell r="E334" t="str">
            <v>עובדים ספריה</v>
          </cell>
          <cell r="F334">
            <v>21647.6</v>
          </cell>
        </row>
        <row r="335">
          <cell r="A335">
            <v>1</v>
          </cell>
          <cell r="D335" t="str">
            <v>8230007203</v>
          </cell>
          <cell r="E335" t="str">
            <v>הוצ ספריה וספרים</v>
          </cell>
          <cell r="F335">
            <v>12728.56</v>
          </cell>
        </row>
        <row r="336">
          <cell r="A336">
            <v>1</v>
          </cell>
          <cell r="D336" t="str">
            <v>8230007409</v>
          </cell>
          <cell r="E336" t="str">
            <v>רהוט ספרים וציוד</v>
          </cell>
          <cell r="F336">
            <v>17029.9</v>
          </cell>
        </row>
        <row r="337">
          <cell r="A337">
            <v>1</v>
          </cell>
          <cell r="D337" t="str">
            <v>8241002101</v>
          </cell>
          <cell r="E337" t="str">
            <v>חוגים שכר</v>
          </cell>
          <cell r="F337">
            <v>382957.05</v>
          </cell>
        </row>
        <row r="338">
          <cell r="A338">
            <v>1</v>
          </cell>
          <cell r="D338" t="str">
            <v>8241002129</v>
          </cell>
          <cell r="E338" t="str">
            <v>נקיון מתנ"ס</v>
          </cell>
          <cell r="F338">
            <v>2619.6</v>
          </cell>
        </row>
        <row r="339">
          <cell r="A339">
            <v>1</v>
          </cell>
          <cell r="D339" t="str">
            <v>8241004208</v>
          </cell>
          <cell r="E339" t="str">
            <v>הוצאות מתנ"ס</v>
          </cell>
          <cell r="F339">
            <v>40154.26</v>
          </cell>
        </row>
        <row r="340">
          <cell r="A340">
            <v>1</v>
          </cell>
          <cell r="D340" t="str">
            <v>8241004301</v>
          </cell>
          <cell r="E340" t="str">
            <v>חשמל מתנס</v>
          </cell>
          <cell r="F340">
            <v>67798.76</v>
          </cell>
        </row>
        <row r="341">
          <cell r="A341">
            <v>1</v>
          </cell>
          <cell r="D341" t="str">
            <v>8241004507</v>
          </cell>
          <cell r="E341" t="str">
            <v>ריהוט מתנ"ס</v>
          </cell>
          <cell r="F341">
            <v>6470.45</v>
          </cell>
        </row>
        <row r="342">
          <cell r="A342">
            <v>1</v>
          </cell>
          <cell r="D342" t="str">
            <v>8241005700</v>
          </cell>
          <cell r="E342" t="str">
            <v>מיכון ואוטומציה</v>
          </cell>
          <cell r="F342">
            <v>29107.07</v>
          </cell>
        </row>
        <row r="343">
          <cell r="A343">
            <v>1</v>
          </cell>
          <cell r="D343" t="str">
            <v>8241007508</v>
          </cell>
          <cell r="E343" t="str">
            <v>קבלנים חוגים</v>
          </cell>
          <cell r="F343">
            <v>475727.84</v>
          </cell>
        </row>
        <row r="344">
          <cell r="A344">
            <v>1</v>
          </cell>
          <cell r="D344" t="str">
            <v>8241007517</v>
          </cell>
          <cell r="E344" t="str">
            <v>יצוגיים קבלנים</v>
          </cell>
          <cell r="F344">
            <v>65616.81</v>
          </cell>
        </row>
        <row r="345">
          <cell r="A345">
            <v>1</v>
          </cell>
          <cell r="D345" t="str">
            <v>8250007407</v>
          </cell>
          <cell r="E345" t="str">
            <v>פרויקט מוסיקה</v>
          </cell>
          <cell r="F345">
            <v>8949.77</v>
          </cell>
        </row>
        <row r="346">
          <cell r="A346">
            <v>1</v>
          </cell>
          <cell r="D346" t="str">
            <v>8270007517</v>
          </cell>
          <cell r="E346" t="str">
            <v>סל תרבות</v>
          </cell>
          <cell r="F346">
            <v>66380</v>
          </cell>
        </row>
        <row r="347">
          <cell r="A347">
            <v>1</v>
          </cell>
          <cell r="D347" t="str">
            <v>8281001100</v>
          </cell>
          <cell r="E347" t="str">
            <v>מועדון נוער שכר</v>
          </cell>
          <cell r="F347">
            <v>132409.4</v>
          </cell>
        </row>
        <row r="348">
          <cell r="A348">
            <v>1</v>
          </cell>
          <cell r="D348" t="str">
            <v>8282002104</v>
          </cell>
          <cell r="E348" t="str">
            <v>פעולות נוער שכר</v>
          </cell>
          <cell r="F348">
            <v>81654.23</v>
          </cell>
        </row>
        <row r="349">
          <cell r="A349">
            <v>1</v>
          </cell>
          <cell r="D349" t="str">
            <v>8282007800</v>
          </cell>
          <cell r="E349" t="str">
            <v>פעולות וארועים נוע</v>
          </cell>
          <cell r="F349">
            <v>261152.12</v>
          </cell>
        </row>
        <row r="350">
          <cell r="A350">
            <v>1</v>
          </cell>
          <cell r="D350" t="str">
            <v>8282008508</v>
          </cell>
          <cell r="E350" t="str">
            <v>נוער-מילגות</v>
          </cell>
          <cell r="F350">
            <v>35000</v>
          </cell>
        </row>
        <row r="351">
          <cell r="A351">
            <v>1</v>
          </cell>
          <cell r="D351" t="str">
            <v>8282008517</v>
          </cell>
          <cell r="E351" t="str">
            <v>פרויקט פרח</v>
          </cell>
          <cell r="F351">
            <v>11135</v>
          </cell>
        </row>
        <row r="352">
          <cell r="A352">
            <v>1</v>
          </cell>
          <cell r="D352" t="str">
            <v>8283007807</v>
          </cell>
          <cell r="E352" t="str">
            <v>תרבות תורנית</v>
          </cell>
          <cell r="F352">
            <v>35586.18</v>
          </cell>
        </row>
        <row r="353">
          <cell r="A353">
            <v>1</v>
          </cell>
          <cell r="D353" t="str">
            <v>8284002108</v>
          </cell>
          <cell r="E353" t="str">
            <v>קיטנה משכורת</v>
          </cell>
          <cell r="F353">
            <v>92983.2</v>
          </cell>
        </row>
        <row r="354">
          <cell r="A354">
            <v>1</v>
          </cell>
          <cell r="D354" t="str">
            <v>8284007804</v>
          </cell>
          <cell r="E354" t="str">
            <v>הוצאות קיטנה</v>
          </cell>
          <cell r="F354">
            <v>251850.3</v>
          </cell>
        </row>
        <row r="355">
          <cell r="A355">
            <v>1</v>
          </cell>
          <cell r="D355" t="str">
            <v>8289008114</v>
          </cell>
          <cell r="E355" t="str">
            <v>תמיכה בקבוצות נוער</v>
          </cell>
          <cell r="F355">
            <v>225713.02</v>
          </cell>
        </row>
        <row r="356">
          <cell r="A356">
            <v>1</v>
          </cell>
          <cell r="D356" t="str">
            <v>8289008123</v>
          </cell>
          <cell r="E356" t="str">
            <v>תמיכות לספורט</v>
          </cell>
          <cell r="F356">
            <v>197000</v>
          </cell>
        </row>
        <row r="357">
          <cell r="A357">
            <v>1</v>
          </cell>
          <cell r="D357" t="str">
            <v>8290001102</v>
          </cell>
          <cell r="E357" t="str">
            <v>ספורט שכר</v>
          </cell>
          <cell r="F357">
            <v>92200.9</v>
          </cell>
        </row>
        <row r="358">
          <cell r="A358">
            <v>1</v>
          </cell>
          <cell r="D358" t="str">
            <v>8290002109</v>
          </cell>
          <cell r="E358" t="str">
            <v>חוגי ספורט-שכר</v>
          </cell>
          <cell r="F358">
            <v>121517.4</v>
          </cell>
        </row>
        <row r="359">
          <cell r="A359">
            <v>1</v>
          </cell>
          <cell r="D359" t="str">
            <v>8290007403</v>
          </cell>
          <cell r="E359" t="str">
            <v>הוצ ספורט</v>
          </cell>
          <cell r="F359">
            <v>63900.03</v>
          </cell>
        </row>
        <row r="360">
          <cell r="A360">
            <v>1</v>
          </cell>
          <cell r="D360" t="str">
            <v>8290007506</v>
          </cell>
          <cell r="E360" t="str">
            <v>ספורט קבלנים</v>
          </cell>
          <cell r="F360">
            <v>57513.85</v>
          </cell>
        </row>
        <row r="361">
          <cell r="D361" t="str">
            <v>829000811</v>
          </cell>
          <cell r="E361" t="str">
            <v> השתתפות בשכ"ד</v>
          </cell>
          <cell r="F361">
            <v>11220</v>
          </cell>
        </row>
        <row r="362">
          <cell r="A362">
            <v>1</v>
          </cell>
          <cell r="D362" t="str">
            <v>8410001106</v>
          </cell>
          <cell r="E362" t="str">
            <v>רווחה שכר</v>
          </cell>
          <cell r="F362">
            <v>334946.9</v>
          </cell>
        </row>
        <row r="363">
          <cell r="A363">
            <v>1</v>
          </cell>
          <cell r="D363" t="str">
            <v>8410008404</v>
          </cell>
          <cell r="E363" t="str">
            <v>הוצ רווחה</v>
          </cell>
          <cell r="F363">
            <v>18333.96</v>
          </cell>
        </row>
        <row r="364">
          <cell r="A364">
            <v>1</v>
          </cell>
          <cell r="D364" t="str">
            <v>8422008407</v>
          </cell>
          <cell r="E364" t="str">
            <v>משפ במצוקה בקהילה</v>
          </cell>
          <cell r="F364">
            <v>10115</v>
          </cell>
        </row>
        <row r="365">
          <cell r="A365">
            <v>1</v>
          </cell>
          <cell r="D365" t="str">
            <v>8422108400</v>
          </cell>
          <cell r="E365" t="str">
            <v>קייטנה לאמהות</v>
          </cell>
          <cell r="F365">
            <v>0</v>
          </cell>
        </row>
        <row r="366">
          <cell r="A366">
            <v>1</v>
          </cell>
          <cell r="D366" t="str">
            <v>8424008401</v>
          </cell>
          <cell r="E366" t="str">
            <v>טיפול בפרט ומשפחה</v>
          </cell>
          <cell r="F366">
            <v>14780</v>
          </cell>
        </row>
        <row r="367">
          <cell r="A367">
            <v>1</v>
          </cell>
          <cell r="D367" t="str">
            <v>8435008407</v>
          </cell>
          <cell r="E367" t="str">
            <v>טיפול בילד בקהילה</v>
          </cell>
          <cell r="F367">
            <v>9414</v>
          </cell>
        </row>
        <row r="368">
          <cell r="A368">
            <v>1</v>
          </cell>
          <cell r="D368" t="str">
            <v>8438008408</v>
          </cell>
          <cell r="E368" t="str">
            <v>אחזקת ילדים בפנימיות</v>
          </cell>
          <cell r="F368">
            <v>146599</v>
          </cell>
        </row>
        <row r="369">
          <cell r="A369">
            <v>1</v>
          </cell>
          <cell r="D369" t="str">
            <v>8439008405</v>
          </cell>
          <cell r="E369" t="str">
            <v>מעונות יום-אומנה</v>
          </cell>
          <cell r="F369">
            <v>20371</v>
          </cell>
        </row>
        <row r="370">
          <cell r="A370">
            <v>1</v>
          </cell>
          <cell r="D370" t="str">
            <v>8444002108</v>
          </cell>
          <cell r="E370" t="str">
            <v>משכורת - מועדון גיל הזהב</v>
          </cell>
          <cell r="F370">
            <v>54349.9</v>
          </cell>
        </row>
        <row r="371">
          <cell r="A371">
            <v>1</v>
          </cell>
          <cell r="D371" t="str">
            <v>8444007804</v>
          </cell>
          <cell r="E371" t="str">
            <v>מועדון גיל הזהב</v>
          </cell>
          <cell r="F371">
            <v>47160.59</v>
          </cell>
        </row>
        <row r="372">
          <cell r="A372">
            <v>1</v>
          </cell>
          <cell r="D372" t="str">
            <v>8444008409</v>
          </cell>
          <cell r="E372" t="str">
            <v>צרכים מיוחדים לזקן</v>
          </cell>
          <cell r="F372">
            <v>36160.98</v>
          </cell>
        </row>
        <row r="373">
          <cell r="A373">
            <v>1</v>
          </cell>
          <cell r="D373" t="str">
            <v>8451008407</v>
          </cell>
          <cell r="E373" t="str">
            <v>סידור מפגרים במוסדות</v>
          </cell>
          <cell r="F373">
            <v>196521</v>
          </cell>
        </row>
        <row r="374">
          <cell r="A374">
            <v>1</v>
          </cell>
          <cell r="D374" t="str">
            <v>8452008404</v>
          </cell>
          <cell r="E374" t="str">
            <v>מפגרים במעון טיפולי</v>
          </cell>
          <cell r="F374">
            <v>0</v>
          </cell>
        </row>
        <row r="375">
          <cell r="A375">
            <v>1</v>
          </cell>
          <cell r="D375" t="str">
            <v>8463008400</v>
          </cell>
          <cell r="E375" t="str">
            <v>דמי ליווי לעוור</v>
          </cell>
          <cell r="F375">
            <v>7080</v>
          </cell>
        </row>
        <row r="376">
          <cell r="A376">
            <v>1</v>
          </cell>
          <cell r="D376" t="str">
            <v>8464008407</v>
          </cell>
          <cell r="E376" t="str">
            <v>מפעלי תעסוקה ומועדון</v>
          </cell>
          <cell r="F376">
            <v>0</v>
          </cell>
        </row>
        <row r="377">
          <cell r="A377">
            <v>1</v>
          </cell>
          <cell r="D377" t="str">
            <v>8466008401</v>
          </cell>
          <cell r="E377" t="str">
            <v>תעסוקה מוגנת ומסג יום</v>
          </cell>
          <cell r="F377">
            <v>0</v>
          </cell>
        </row>
        <row r="378">
          <cell r="A378">
            <v>1</v>
          </cell>
          <cell r="D378" t="str">
            <v>8467008408</v>
          </cell>
          <cell r="E378" t="str">
            <v>שיקום נכים בקהילה</v>
          </cell>
          <cell r="F378">
            <v>6564</v>
          </cell>
        </row>
        <row r="379">
          <cell r="A379">
            <v>1</v>
          </cell>
          <cell r="D379" t="str">
            <v>8468008405</v>
          </cell>
          <cell r="E379" t="str">
            <v>אמון והכשרה-שקום נכים</v>
          </cell>
          <cell r="F379">
            <v>-18815</v>
          </cell>
        </row>
        <row r="380">
          <cell r="A380">
            <v>1</v>
          </cell>
          <cell r="D380" t="str">
            <v>8471008405</v>
          </cell>
          <cell r="E380" t="str">
            <v>חבורות רחוב-נערות במצוקה</v>
          </cell>
          <cell r="F380">
            <v>0</v>
          </cell>
        </row>
        <row r="381">
          <cell r="A381">
            <v>1</v>
          </cell>
          <cell r="D381" t="str">
            <v>8471008414</v>
          </cell>
          <cell r="E381" t="str">
            <v>טיפול בנערות במצוקה</v>
          </cell>
          <cell r="F381">
            <v>560</v>
          </cell>
        </row>
        <row r="382">
          <cell r="A382">
            <v>1</v>
          </cell>
          <cell r="D382" t="str">
            <v>8474008406</v>
          </cell>
          <cell r="E382" t="str">
            <v>טיפול בסמים</v>
          </cell>
          <cell r="F382">
            <v>21845</v>
          </cell>
        </row>
        <row r="383">
          <cell r="A383">
            <v>1</v>
          </cell>
          <cell r="D383" t="str">
            <v>8482008401</v>
          </cell>
          <cell r="E383" t="str">
            <v>לכידות חברתית</v>
          </cell>
          <cell r="F383">
            <v>9731</v>
          </cell>
        </row>
        <row r="384">
          <cell r="A384">
            <v>1</v>
          </cell>
          <cell r="D384" t="str">
            <v>8510008108</v>
          </cell>
          <cell r="E384" t="str">
            <v>השתת במועצה דתית</v>
          </cell>
          <cell r="F384">
            <v>250000</v>
          </cell>
        </row>
        <row r="385">
          <cell r="A385">
            <v>1</v>
          </cell>
          <cell r="D385" t="str">
            <v>8560007807</v>
          </cell>
          <cell r="E385" t="str">
            <v>הוצ שוטפות ביכנ"ס</v>
          </cell>
          <cell r="F385">
            <v>0</v>
          </cell>
        </row>
        <row r="386">
          <cell r="A386">
            <v>1</v>
          </cell>
          <cell r="D386" t="str">
            <v>8700007809</v>
          </cell>
          <cell r="E386" t="str">
            <v>איכות הסביבה הוצ</v>
          </cell>
          <cell r="F386">
            <v>29177.15</v>
          </cell>
        </row>
        <row r="387">
          <cell r="A387">
            <v>1</v>
          </cell>
          <cell r="D387" t="str">
            <v>8700008301</v>
          </cell>
          <cell r="E387" t="str">
            <v>השתת באיכות הסביב</v>
          </cell>
          <cell r="F387">
            <v>15786</v>
          </cell>
        </row>
        <row r="388">
          <cell r="A388">
            <v>1</v>
          </cell>
          <cell r="D388" t="str">
            <v>9120007507</v>
          </cell>
          <cell r="E388" t="str">
            <v>עמלה מגבית מים</v>
          </cell>
          <cell r="F388">
            <v>73325.88</v>
          </cell>
        </row>
        <row r="389">
          <cell r="A389">
            <v>1</v>
          </cell>
          <cell r="D389" t="str">
            <v>9130001102</v>
          </cell>
          <cell r="E389" t="str">
            <v>מים- שכר</v>
          </cell>
          <cell r="F389">
            <v>192619.3</v>
          </cell>
        </row>
        <row r="390">
          <cell r="A390">
            <v>1</v>
          </cell>
          <cell r="D390" t="str">
            <v>9130006808</v>
          </cell>
          <cell r="E390" t="str">
            <v>רכישת מדי מים</v>
          </cell>
          <cell r="F390">
            <v>1474</v>
          </cell>
        </row>
        <row r="391">
          <cell r="A391">
            <v>1</v>
          </cell>
          <cell r="D391" t="str">
            <v>9130007207</v>
          </cell>
          <cell r="E391" t="str">
            <v>תיקונים והתקנות</v>
          </cell>
          <cell r="F391">
            <v>13099.92</v>
          </cell>
        </row>
        <row r="392">
          <cell r="A392">
            <v>1</v>
          </cell>
          <cell r="D392" t="str">
            <v>9130007403</v>
          </cell>
          <cell r="E392" t="str">
            <v>אחזקת מדי מים</v>
          </cell>
          <cell r="F392">
            <v>1550.14</v>
          </cell>
        </row>
        <row r="393">
          <cell r="A393">
            <v>1</v>
          </cell>
          <cell r="D393" t="str">
            <v>9130009108</v>
          </cell>
          <cell r="E393" t="str">
            <v>לתקציב בלתי רגיל</v>
          </cell>
          <cell r="F393">
            <v>60000</v>
          </cell>
        </row>
        <row r="394">
          <cell r="A394">
            <v>1</v>
          </cell>
          <cell r="D394" t="str">
            <v>9130009201</v>
          </cell>
          <cell r="E394" t="str">
            <v>עב מים בתקציב פתוח</v>
          </cell>
          <cell r="F394">
            <v>0</v>
          </cell>
        </row>
        <row r="395">
          <cell r="A395">
            <v>1</v>
          </cell>
          <cell r="D395" t="str">
            <v>9130009809</v>
          </cell>
          <cell r="E395" t="str">
            <v>פעולות כלליות</v>
          </cell>
          <cell r="F395">
            <v>0</v>
          </cell>
        </row>
        <row r="396">
          <cell r="A396">
            <v>1</v>
          </cell>
          <cell r="D396" t="str">
            <v>9131004324</v>
          </cell>
          <cell r="E396" t="str">
            <v>תשלום מים למקורות</v>
          </cell>
          <cell r="F396">
            <v>970323</v>
          </cell>
        </row>
        <row r="397">
          <cell r="A397">
            <v>1</v>
          </cell>
          <cell r="D397" t="str">
            <v>9913103209</v>
          </cell>
          <cell r="E397" t="str">
            <v>הפרשה לפיצויים</v>
          </cell>
          <cell r="F397">
            <v>0</v>
          </cell>
        </row>
        <row r="398">
          <cell r="A398">
            <v>1</v>
          </cell>
          <cell r="D398" t="str">
            <v>9913109809</v>
          </cell>
          <cell r="E398" t="str">
            <v>הפרשה לקרן פיצויים</v>
          </cell>
          <cell r="F398">
            <v>4974.35</v>
          </cell>
        </row>
        <row r="399">
          <cell r="A399">
            <v>1</v>
          </cell>
          <cell r="D399" t="str">
            <v>9930009803</v>
          </cell>
          <cell r="E399" t="str">
            <v>תשלומים שנה קודמת</v>
          </cell>
          <cell r="F399">
            <v>63869.82</v>
          </cell>
        </row>
        <row r="400">
          <cell r="A400">
            <v>1</v>
          </cell>
          <cell r="D400" t="str">
            <v>9950008608</v>
          </cell>
          <cell r="E400" t="str">
            <v>הנחות מארנונה</v>
          </cell>
          <cell r="F400">
            <v>505000</v>
          </cell>
        </row>
        <row r="401">
          <cell r="A401">
            <v>1</v>
          </cell>
          <cell r="D401" t="str">
            <v>9991009804</v>
          </cell>
          <cell r="E401" t="str">
            <v>רזרבה תלויה במענק</v>
          </cell>
          <cell r="F401">
            <v>0</v>
          </cell>
        </row>
        <row r="402">
          <cell r="A402">
            <v>2</v>
          </cell>
          <cell r="B402">
            <v>10</v>
          </cell>
          <cell r="C402" t="str">
            <v>141</v>
          </cell>
          <cell r="D402" t="str">
            <v>0001417500</v>
          </cell>
          <cell r="E402" t="str">
            <v>הקמת חט ביניים</v>
          </cell>
          <cell r="F402">
            <v>544640.92</v>
          </cell>
        </row>
        <row r="403">
          <cell r="A403">
            <v>2</v>
          </cell>
          <cell r="B403">
            <v>10</v>
          </cell>
          <cell r="C403" t="str">
            <v>174</v>
          </cell>
          <cell r="D403" t="str">
            <v>0001747506</v>
          </cell>
          <cell r="E403" t="str">
            <v>פתוח תשתיות וכבישים</v>
          </cell>
          <cell r="F403">
            <v>916501.56</v>
          </cell>
        </row>
        <row r="404">
          <cell r="A404">
            <v>2</v>
          </cell>
          <cell r="C404" t="str">
            <v>177</v>
          </cell>
          <cell r="D404" t="str">
            <v>0001777503</v>
          </cell>
          <cell r="E404" t="str">
            <v>תיכנון הארת צומת כניסה</v>
          </cell>
          <cell r="F404">
            <v>0</v>
          </cell>
        </row>
        <row r="405">
          <cell r="A405">
            <v>2</v>
          </cell>
          <cell r="C405" t="str">
            <v>189</v>
          </cell>
          <cell r="D405" t="str">
            <v>0001899302</v>
          </cell>
          <cell r="E405" t="str">
            <v>הערכות פתיחת שנה</v>
          </cell>
          <cell r="F405">
            <v>0</v>
          </cell>
        </row>
        <row r="406">
          <cell r="A406">
            <v>2</v>
          </cell>
          <cell r="C406" t="str">
            <v>197</v>
          </cell>
          <cell r="D406" t="str">
            <v>0001979307</v>
          </cell>
          <cell r="E406" t="str">
            <v>רכישת רכב לראש המועצה</v>
          </cell>
          <cell r="F406">
            <v>0</v>
          </cell>
        </row>
        <row r="407">
          <cell r="A407">
            <v>2</v>
          </cell>
          <cell r="B407">
            <v>10</v>
          </cell>
          <cell r="C407" t="str">
            <v>198</v>
          </cell>
          <cell r="D407" t="str">
            <v>0001989306</v>
          </cell>
          <cell r="E407" t="str">
            <v>מיחשוב משרדי המועצה</v>
          </cell>
          <cell r="F407">
            <v>101066.07</v>
          </cell>
        </row>
        <row r="408">
          <cell r="A408">
            <v>2</v>
          </cell>
          <cell r="C408" t="str">
            <v>203</v>
          </cell>
          <cell r="D408" t="str">
            <v>0002039301</v>
          </cell>
          <cell r="E408" t="str">
            <v>ציוד ורהוט מוסדות חינוך</v>
          </cell>
          <cell r="F408">
            <v>0</v>
          </cell>
        </row>
        <row r="409">
          <cell r="A409">
            <v>2</v>
          </cell>
          <cell r="C409" t="str">
            <v>206</v>
          </cell>
          <cell r="D409" t="str">
            <v>0002067500</v>
          </cell>
          <cell r="E409" t="str">
            <v>מועדון לנוער במצוקה</v>
          </cell>
          <cell r="F409">
            <v>0</v>
          </cell>
        </row>
        <row r="410">
          <cell r="A410">
            <v>2</v>
          </cell>
          <cell r="B410">
            <v>10</v>
          </cell>
          <cell r="C410" t="str">
            <v>207</v>
          </cell>
          <cell r="D410" t="str">
            <v>0002077509</v>
          </cell>
          <cell r="E410" t="str">
            <v>מעון יום</v>
          </cell>
          <cell r="F410">
            <v>211876.75</v>
          </cell>
        </row>
        <row r="411">
          <cell r="A411">
            <v>2</v>
          </cell>
          <cell r="C411" t="str">
            <v>208</v>
          </cell>
          <cell r="D411" t="str">
            <v>0002087508</v>
          </cell>
          <cell r="E411" t="str">
            <v>שיפור צמתים</v>
          </cell>
          <cell r="F411">
            <v>0</v>
          </cell>
        </row>
        <row r="412">
          <cell r="A412">
            <v>2</v>
          </cell>
          <cell r="C412" t="str">
            <v>209</v>
          </cell>
          <cell r="D412" t="str">
            <v>0002097507</v>
          </cell>
          <cell r="E412" t="str">
            <v>שיפור דרך ביטחון</v>
          </cell>
          <cell r="F412">
            <v>0</v>
          </cell>
        </row>
        <row r="413">
          <cell r="A413">
            <v>2</v>
          </cell>
          <cell r="C413" t="str">
            <v>210</v>
          </cell>
          <cell r="D413" t="str">
            <v>0002107509</v>
          </cell>
          <cell r="E413" t="str">
            <v>שיקום צנרת מים</v>
          </cell>
          <cell r="F413">
            <v>0</v>
          </cell>
        </row>
        <row r="414">
          <cell r="A414">
            <v>2</v>
          </cell>
          <cell r="C414" t="str">
            <v>211</v>
          </cell>
          <cell r="D414" t="str">
            <v>0002117508</v>
          </cell>
          <cell r="E414" t="str">
            <v>התקני בטיחות</v>
          </cell>
          <cell r="F414">
            <v>0</v>
          </cell>
        </row>
        <row r="415">
          <cell r="A415">
            <v>2</v>
          </cell>
          <cell r="C415" t="str">
            <v>213</v>
          </cell>
          <cell r="D415" t="str">
            <v>0002137506</v>
          </cell>
          <cell r="E415" t="str">
            <v>הקמת מגרש כדורגל</v>
          </cell>
          <cell r="F415">
            <v>0</v>
          </cell>
        </row>
        <row r="416">
          <cell r="A416">
            <v>2</v>
          </cell>
          <cell r="C416" t="str">
            <v>214</v>
          </cell>
          <cell r="D416" t="str">
            <v>0002147505</v>
          </cell>
          <cell r="E416" t="str">
            <v>תאורת צומת כניסה לישוב</v>
          </cell>
          <cell r="F416">
            <v>0</v>
          </cell>
        </row>
        <row r="417">
          <cell r="A417">
            <v>2</v>
          </cell>
          <cell r="B417">
            <v>10</v>
          </cell>
          <cell r="C417" t="str">
            <v>215</v>
          </cell>
          <cell r="D417" t="str">
            <v>0002159508</v>
          </cell>
          <cell r="E417" t="str">
            <v>תכנית אב</v>
          </cell>
          <cell r="F417">
            <v>55000</v>
          </cell>
        </row>
        <row r="418">
          <cell r="A418">
            <v>2</v>
          </cell>
          <cell r="C418" t="str">
            <v>216</v>
          </cell>
          <cell r="D418" t="str">
            <v>0002169301</v>
          </cell>
          <cell r="E418" t="str">
            <v>שידרוג תוכנות ומחשבים</v>
          </cell>
          <cell r="F418">
            <v>0</v>
          </cell>
        </row>
        <row r="419">
          <cell r="A419">
            <v>2</v>
          </cell>
          <cell r="B419">
            <v>11</v>
          </cell>
          <cell r="C419" t="str">
            <v>217</v>
          </cell>
          <cell r="D419" t="str">
            <v>0002177502</v>
          </cell>
          <cell r="E419" t="str">
            <v>שיקום צנרת מים</v>
          </cell>
          <cell r="F419">
            <v>-29916.669999999925</v>
          </cell>
        </row>
        <row r="420">
          <cell r="A420">
            <v>2</v>
          </cell>
          <cell r="B420">
            <v>11</v>
          </cell>
          <cell r="C420" t="str">
            <v>218</v>
          </cell>
          <cell r="D420" t="str">
            <v>0002187501</v>
          </cell>
          <cell r="E420" t="str">
            <v>תכנון תאורה צומת כניסה</v>
          </cell>
          <cell r="F420">
            <v>-4985</v>
          </cell>
        </row>
        <row r="421">
          <cell r="A421">
            <v>2</v>
          </cell>
          <cell r="B421">
            <v>11</v>
          </cell>
          <cell r="C421" t="str">
            <v>219</v>
          </cell>
          <cell r="D421" t="str">
            <v>0002197500</v>
          </cell>
          <cell r="E421" t="str">
            <v>מפוי ממוחשב</v>
          </cell>
          <cell r="F421">
            <v>-7297.789999999994</v>
          </cell>
        </row>
        <row r="422">
          <cell r="A422">
            <v>2</v>
          </cell>
          <cell r="B422">
            <v>10</v>
          </cell>
          <cell r="C422" t="str">
            <v>220</v>
          </cell>
          <cell r="D422" t="str">
            <v>0002207502</v>
          </cell>
          <cell r="E422" t="str">
            <v>צמתים האלה,השקד,השיטה</v>
          </cell>
          <cell r="F422">
            <v>34520.4</v>
          </cell>
        </row>
        <row r="423">
          <cell r="A423">
            <v>2</v>
          </cell>
          <cell r="C423" t="str">
            <v>221</v>
          </cell>
          <cell r="D423" t="str">
            <v>0002219309</v>
          </cell>
          <cell r="E423" t="str">
            <v>רכישת גיפ בטחון</v>
          </cell>
          <cell r="F423">
            <v>0</v>
          </cell>
        </row>
        <row r="424">
          <cell r="A424">
            <v>2</v>
          </cell>
          <cell r="B424">
            <v>10</v>
          </cell>
          <cell r="C424" t="str">
            <v>223</v>
          </cell>
          <cell r="D424" t="str">
            <v>0002237509</v>
          </cell>
          <cell r="E424" t="str">
            <v>התקני בטיחות וסימון</v>
          </cell>
          <cell r="F424">
            <v>1407.64</v>
          </cell>
        </row>
        <row r="425">
          <cell r="A425">
            <v>2</v>
          </cell>
          <cell r="C425" t="str">
            <v>224</v>
          </cell>
          <cell r="D425" t="str">
            <v>0002247508</v>
          </cell>
          <cell r="E425" t="str">
            <v>צמתים האלון,השיטה</v>
          </cell>
          <cell r="F425">
            <v>0</v>
          </cell>
        </row>
        <row r="426">
          <cell r="A426">
            <v>2</v>
          </cell>
          <cell r="C426" t="str">
            <v>225</v>
          </cell>
          <cell r="D426" t="str">
            <v>0002257507</v>
          </cell>
          <cell r="E426" t="str">
            <v>מבוטל</v>
          </cell>
          <cell r="F426">
            <v>0</v>
          </cell>
        </row>
        <row r="427">
          <cell r="A427">
            <v>2</v>
          </cell>
          <cell r="B427">
            <v>10</v>
          </cell>
          <cell r="C427" t="str">
            <v>225</v>
          </cell>
          <cell r="D427" t="str">
            <v>0002259501</v>
          </cell>
          <cell r="E427" t="str">
            <v>תכנון שלוחת מתנ"ס</v>
          </cell>
          <cell r="F427">
            <v>25893.55</v>
          </cell>
        </row>
        <row r="428">
          <cell r="A428">
            <v>2</v>
          </cell>
          <cell r="C428" t="str">
            <v>226</v>
          </cell>
          <cell r="D428" t="str">
            <v>0002269304</v>
          </cell>
          <cell r="E428" t="str">
            <v>מיחשוב בי"ס יסודי</v>
          </cell>
          <cell r="F428">
            <v>0</v>
          </cell>
        </row>
        <row r="429">
          <cell r="A429">
            <v>2</v>
          </cell>
          <cell r="C429" t="str">
            <v>227</v>
          </cell>
          <cell r="D429" t="str">
            <v>0002277505</v>
          </cell>
          <cell r="E429" t="str">
            <v>מועדון פיס לנוער</v>
          </cell>
          <cell r="F429">
            <v>0</v>
          </cell>
        </row>
        <row r="430">
          <cell r="A430">
            <v>2</v>
          </cell>
          <cell r="C430" t="str">
            <v>228</v>
          </cell>
          <cell r="D430" t="str">
            <v>0002287504</v>
          </cell>
          <cell r="E430" t="str">
            <v>חידוש מבנים</v>
          </cell>
          <cell r="F430">
            <v>0</v>
          </cell>
        </row>
        <row r="431">
          <cell r="A431">
            <v>2</v>
          </cell>
          <cell r="C431" t="str">
            <v>229</v>
          </cell>
          <cell r="D431" t="str">
            <v>0002299301</v>
          </cell>
          <cell r="E431" t="str">
            <v>איסוזו ביטחון</v>
          </cell>
          <cell r="F431">
            <v>0</v>
          </cell>
        </row>
        <row r="432">
          <cell r="A432">
            <v>2</v>
          </cell>
          <cell r="C432" t="str">
            <v>230</v>
          </cell>
          <cell r="D432" t="str">
            <v>0002307505</v>
          </cell>
          <cell r="E432" t="str">
            <v>צומת הזית האלון</v>
          </cell>
          <cell r="F432">
            <v>0</v>
          </cell>
        </row>
        <row r="433">
          <cell r="A433">
            <v>2</v>
          </cell>
          <cell r="C433" t="str">
            <v>230</v>
          </cell>
          <cell r="D433" t="str">
            <v>0002309303</v>
          </cell>
          <cell r="E433" t="str">
            <v>מבוטל</v>
          </cell>
          <cell r="F433">
            <v>0</v>
          </cell>
        </row>
        <row r="434">
          <cell r="A434">
            <v>2</v>
          </cell>
          <cell r="C434" t="str">
            <v>231</v>
          </cell>
          <cell r="D434" t="str">
            <v>0002319302</v>
          </cell>
          <cell r="E434" t="str">
            <v>מיחשוב חטב</v>
          </cell>
          <cell r="F434">
            <v>0</v>
          </cell>
        </row>
        <row r="435">
          <cell r="A435">
            <v>2</v>
          </cell>
          <cell r="B435">
            <v>10</v>
          </cell>
          <cell r="C435" t="str">
            <v>232</v>
          </cell>
          <cell r="D435" t="str">
            <v>0002327503</v>
          </cell>
          <cell r="E435" t="str">
            <v>מרכז הפעלה מלח</v>
          </cell>
          <cell r="F435">
            <v>8898.5</v>
          </cell>
        </row>
        <row r="436">
          <cell r="A436">
            <v>2</v>
          </cell>
          <cell r="C436" t="str">
            <v>233</v>
          </cell>
          <cell r="D436" t="str">
            <v>0002339300</v>
          </cell>
          <cell r="E436" t="str">
            <v>הקמת מערך אינוונטר</v>
          </cell>
          <cell r="F436">
            <v>0</v>
          </cell>
        </row>
        <row r="437">
          <cell r="A437">
            <v>2</v>
          </cell>
          <cell r="B437">
            <v>10</v>
          </cell>
          <cell r="C437" t="str">
            <v>234</v>
          </cell>
          <cell r="D437" t="str">
            <v>0002349309</v>
          </cell>
          <cell r="E437" t="str">
            <v>מכשיר ראיית לילה וגדר חכמה</v>
          </cell>
          <cell r="F437">
            <v>15000</v>
          </cell>
        </row>
        <row r="438">
          <cell r="A438">
            <v>2</v>
          </cell>
          <cell r="C438" t="str">
            <v>235</v>
          </cell>
          <cell r="D438" t="str">
            <v>0002359308</v>
          </cell>
          <cell r="E438" t="str">
            <v>רכישת תיקי רופא</v>
          </cell>
          <cell r="F438">
            <v>0</v>
          </cell>
        </row>
        <row r="439">
          <cell r="A439">
            <v>2</v>
          </cell>
          <cell r="C439" t="str">
            <v>236</v>
          </cell>
          <cell r="D439" t="str">
            <v>0002367509</v>
          </cell>
          <cell r="E439" t="str">
            <v>סלילת דרך בטחון</v>
          </cell>
          <cell r="F439">
            <v>0</v>
          </cell>
        </row>
        <row r="440">
          <cell r="A440">
            <v>2</v>
          </cell>
          <cell r="B440">
            <v>10</v>
          </cell>
          <cell r="C440" t="str">
            <v>237</v>
          </cell>
          <cell r="D440" t="str">
            <v>0002377508</v>
          </cell>
          <cell r="E440" t="str">
            <v>סימון כבישים</v>
          </cell>
          <cell r="F440">
            <v>6216</v>
          </cell>
        </row>
        <row r="441">
          <cell r="A441">
            <v>2</v>
          </cell>
          <cell r="B441">
            <v>10</v>
          </cell>
          <cell r="C441" t="str">
            <v>238</v>
          </cell>
          <cell r="D441" t="str">
            <v>0002389305</v>
          </cell>
          <cell r="E441" t="str">
            <v>מוקד עירוני</v>
          </cell>
          <cell r="F441">
            <v>14634.44</v>
          </cell>
        </row>
        <row r="442">
          <cell r="A442">
            <v>2</v>
          </cell>
          <cell r="B442">
            <v>10</v>
          </cell>
          <cell r="C442" t="str">
            <v>239</v>
          </cell>
          <cell r="D442" t="str">
            <v>0002399304</v>
          </cell>
          <cell r="E442" t="str">
            <v>רכישת גרור ערן</v>
          </cell>
          <cell r="F442">
            <v>45000</v>
          </cell>
        </row>
        <row r="443">
          <cell r="A443">
            <v>2</v>
          </cell>
          <cell r="C443" t="str">
            <v>240</v>
          </cell>
          <cell r="D443" t="str">
            <v>0002407508</v>
          </cell>
          <cell r="E443" t="str">
            <v>התקנת נלגים</v>
          </cell>
          <cell r="F443">
            <v>0</v>
          </cell>
        </row>
        <row r="444">
          <cell r="A444">
            <v>2</v>
          </cell>
          <cell r="C444" t="str">
            <v>241</v>
          </cell>
          <cell r="D444" t="str">
            <v>0002419305</v>
          </cell>
          <cell r="E444" t="str">
            <v>רכישת גנרטור</v>
          </cell>
          <cell r="F444">
            <v>0</v>
          </cell>
        </row>
        <row r="445">
          <cell r="A445">
            <v>3</v>
          </cell>
          <cell r="B445">
            <v>201</v>
          </cell>
          <cell r="D445" t="str">
            <v>0000005002</v>
          </cell>
          <cell r="E445" t="str">
            <v>שקים שחזרו</v>
          </cell>
          <cell r="F445">
            <v>6481.52</v>
          </cell>
        </row>
        <row r="446">
          <cell r="A446">
            <v>3</v>
          </cell>
          <cell r="B446">
            <v>201</v>
          </cell>
          <cell r="D446" t="str">
            <v>0000005011</v>
          </cell>
          <cell r="E446" t="str">
            <v>מקביל שיק שחזרו</v>
          </cell>
          <cell r="F446">
            <v>-6481.52</v>
          </cell>
        </row>
        <row r="447">
          <cell r="A447">
            <v>3</v>
          </cell>
          <cell r="B447">
            <v>1</v>
          </cell>
          <cell r="D447" t="str">
            <v>0000005020</v>
          </cell>
          <cell r="E447" t="str">
            <v>קופה</v>
          </cell>
          <cell r="F447">
            <v>600</v>
          </cell>
        </row>
        <row r="448">
          <cell r="A448">
            <v>3</v>
          </cell>
          <cell r="D448" t="str">
            <v>0000100019</v>
          </cell>
          <cell r="E448" t="str">
            <v>גביה  10/01</v>
          </cell>
          <cell r="F448">
            <v>0</v>
          </cell>
        </row>
        <row r="449">
          <cell r="A449">
            <v>3</v>
          </cell>
          <cell r="B449">
            <v>1</v>
          </cell>
          <cell r="D449" t="str">
            <v>0001000004</v>
          </cell>
          <cell r="E449" t="str">
            <v>אוצר השלטון המקומי</v>
          </cell>
          <cell r="F449">
            <v>22.179999999701977</v>
          </cell>
        </row>
        <row r="450">
          <cell r="A450">
            <v>3</v>
          </cell>
          <cell r="B450">
            <v>1</v>
          </cell>
          <cell r="D450" t="str">
            <v>0002000001</v>
          </cell>
          <cell r="E450" t="str">
            <v>בנק הפועלים 004464</v>
          </cell>
          <cell r="F450">
            <v>37582.39999999991</v>
          </cell>
        </row>
        <row r="451">
          <cell r="A451">
            <v>3</v>
          </cell>
          <cell r="D451" t="str">
            <v>0002000104</v>
          </cell>
          <cell r="E451" t="str">
            <v>פקמ בנהפ 004464</v>
          </cell>
          <cell r="F451">
            <v>0</v>
          </cell>
        </row>
        <row r="452">
          <cell r="A452">
            <v>3</v>
          </cell>
          <cell r="B452">
            <v>1</v>
          </cell>
          <cell r="D452" t="str">
            <v>0003000008</v>
          </cell>
          <cell r="E452" t="str">
            <v>בנק הדואר עוש</v>
          </cell>
          <cell r="F452">
            <v>122.16000000014901</v>
          </cell>
        </row>
        <row r="453">
          <cell r="A453">
            <v>3</v>
          </cell>
          <cell r="D453" t="str">
            <v>0003000017</v>
          </cell>
          <cell r="E453" t="str">
            <v>בנק הדואר 1976168 מיסים</v>
          </cell>
          <cell r="F453">
            <v>0</v>
          </cell>
        </row>
        <row r="454">
          <cell r="A454">
            <v>3</v>
          </cell>
          <cell r="B454">
            <v>5</v>
          </cell>
          <cell r="D454" t="str">
            <v>0003000026</v>
          </cell>
          <cell r="E454" t="str">
            <v>בנק הדואר  3007168 חינוך</v>
          </cell>
          <cell r="F454">
            <v>-19.139999999999418</v>
          </cell>
        </row>
        <row r="455">
          <cell r="A455">
            <v>3</v>
          </cell>
          <cell r="B455">
            <v>1</v>
          </cell>
          <cell r="D455" t="str">
            <v>0004000005</v>
          </cell>
          <cell r="E455" t="str">
            <v>בלל 20/007632</v>
          </cell>
          <cell r="F455">
            <v>3773.070000000007</v>
          </cell>
        </row>
        <row r="456">
          <cell r="A456">
            <v>3</v>
          </cell>
          <cell r="D456" t="str">
            <v>0004000108</v>
          </cell>
          <cell r="E456" t="str">
            <v>פקמ בלל-20/007632</v>
          </cell>
          <cell r="F456">
            <v>0</v>
          </cell>
        </row>
        <row r="457">
          <cell r="A457">
            <v>3</v>
          </cell>
          <cell r="B457">
            <v>1</v>
          </cell>
          <cell r="D457" t="str">
            <v>0005000002</v>
          </cell>
          <cell r="E457" t="str">
            <v>בנק איגוד עו"ש</v>
          </cell>
          <cell r="F457">
            <v>548710.8900000006</v>
          </cell>
        </row>
        <row r="458">
          <cell r="A458">
            <v>3</v>
          </cell>
          <cell r="D458" t="str">
            <v>0005000105</v>
          </cell>
          <cell r="E458" t="str">
            <v>פר"י בנק  איגוד</v>
          </cell>
          <cell r="F458">
            <v>0</v>
          </cell>
        </row>
        <row r="459">
          <cell r="A459">
            <v>3</v>
          </cell>
          <cell r="D459" t="str">
            <v>0005009993</v>
          </cell>
          <cell r="E459" t="str">
            <v>מקביל שיקים דחויים</v>
          </cell>
          <cell r="F459">
            <v>0</v>
          </cell>
        </row>
        <row r="460">
          <cell r="A460">
            <v>3</v>
          </cell>
          <cell r="B460">
            <v>102</v>
          </cell>
          <cell r="D460" t="str">
            <v>6500001001</v>
          </cell>
          <cell r="E460" t="str">
            <v>צקים לפרעון</v>
          </cell>
          <cell r="F460">
            <v>-589004.14</v>
          </cell>
        </row>
        <row r="461">
          <cell r="A461">
            <v>3</v>
          </cell>
          <cell r="D461" t="str">
            <v>9000010018</v>
          </cell>
          <cell r="E461" t="str">
            <v>גביה 10.1</v>
          </cell>
          <cell r="F461">
            <v>0</v>
          </cell>
        </row>
        <row r="462">
          <cell r="A462">
            <v>3</v>
          </cell>
          <cell r="B462">
            <v>1</v>
          </cell>
          <cell r="D462" t="str">
            <v>9000010027</v>
          </cell>
          <cell r="E462" t="str">
            <v>גביה 20/1</v>
          </cell>
          <cell r="F462">
            <v>0</v>
          </cell>
        </row>
        <row r="463">
          <cell r="A463">
            <v>3</v>
          </cell>
          <cell r="D463" t="str">
            <v>9000020017</v>
          </cell>
          <cell r="E463" t="str">
            <v>גביה  10.2</v>
          </cell>
          <cell r="F463">
            <v>0</v>
          </cell>
        </row>
        <row r="464">
          <cell r="A464">
            <v>6</v>
          </cell>
          <cell r="B464">
            <v>8</v>
          </cell>
          <cell r="D464" t="str">
            <v>9000020026</v>
          </cell>
          <cell r="E464" t="str">
            <v>מעבר </v>
          </cell>
          <cell r="F464">
            <v>-1697.5</v>
          </cell>
        </row>
        <row r="465">
          <cell r="A465">
            <v>3</v>
          </cell>
          <cell r="D465" t="str">
            <v>9000030016</v>
          </cell>
          <cell r="E465" t="str">
            <v>גביה  10.3</v>
          </cell>
          <cell r="F465">
            <v>0</v>
          </cell>
        </row>
        <row r="466">
          <cell r="A466">
            <v>3</v>
          </cell>
          <cell r="D466" t="str">
            <v>9000040015</v>
          </cell>
          <cell r="E466" t="str">
            <v>גביה  10.4</v>
          </cell>
          <cell r="F466">
            <v>0</v>
          </cell>
        </row>
        <row r="467">
          <cell r="A467">
            <v>3</v>
          </cell>
          <cell r="D467" t="str">
            <v>9000050014</v>
          </cell>
          <cell r="E467" t="str">
            <v>גביה  10/5</v>
          </cell>
          <cell r="F467">
            <v>0</v>
          </cell>
        </row>
        <row r="468">
          <cell r="A468">
            <v>3</v>
          </cell>
          <cell r="D468" t="str">
            <v>9000060013</v>
          </cell>
          <cell r="E468" t="str">
            <v>גביה  10/6</v>
          </cell>
          <cell r="F468">
            <v>0</v>
          </cell>
        </row>
        <row r="469">
          <cell r="A469">
            <v>3</v>
          </cell>
          <cell r="D469" t="str">
            <v>9000070012</v>
          </cell>
          <cell r="E469" t="str">
            <v>גביה  10/7</v>
          </cell>
          <cell r="F469">
            <v>0</v>
          </cell>
        </row>
        <row r="470">
          <cell r="A470">
            <v>3</v>
          </cell>
          <cell r="D470" t="str">
            <v>9000080011</v>
          </cell>
          <cell r="E470" t="str">
            <v>גביה  10/8</v>
          </cell>
          <cell r="F470">
            <v>0</v>
          </cell>
        </row>
        <row r="471">
          <cell r="A471">
            <v>3</v>
          </cell>
          <cell r="D471" t="str">
            <v>9000090010</v>
          </cell>
          <cell r="E471" t="str">
            <v>גביה  10/9</v>
          </cell>
          <cell r="F471">
            <v>0</v>
          </cell>
        </row>
        <row r="472">
          <cell r="A472">
            <v>3</v>
          </cell>
          <cell r="D472" t="str">
            <v>9000100012</v>
          </cell>
          <cell r="E472" t="str">
            <v>גביה 10/01</v>
          </cell>
          <cell r="F472">
            <v>0</v>
          </cell>
        </row>
        <row r="473">
          <cell r="A473">
            <v>3</v>
          </cell>
          <cell r="D473" t="str">
            <v>9000110011</v>
          </cell>
          <cell r="E473" t="str">
            <v>גביה  10/11</v>
          </cell>
          <cell r="F473">
            <v>0</v>
          </cell>
        </row>
        <row r="474">
          <cell r="A474">
            <v>3</v>
          </cell>
          <cell r="D474" t="str">
            <v>9000120010</v>
          </cell>
          <cell r="E474" t="str">
            <v>גביה  10/21</v>
          </cell>
          <cell r="F474">
            <v>0</v>
          </cell>
        </row>
        <row r="475">
          <cell r="A475">
            <v>4</v>
          </cell>
          <cell r="D475" t="str">
            <v>0000010005</v>
          </cell>
          <cell r="E475" t="str">
            <v>הוצאות מראש</v>
          </cell>
          <cell r="F475">
            <v>0</v>
          </cell>
        </row>
        <row r="476">
          <cell r="A476">
            <v>4</v>
          </cell>
          <cell r="D476" t="str">
            <v>0000010108</v>
          </cell>
          <cell r="E476" t="str">
            <v>הכנסות מראש</v>
          </cell>
          <cell r="F476">
            <v>0</v>
          </cell>
        </row>
        <row r="477">
          <cell r="A477">
            <v>4</v>
          </cell>
          <cell r="B477">
            <v>9</v>
          </cell>
          <cell r="D477" t="str">
            <v>0000020004</v>
          </cell>
          <cell r="E477" t="str">
            <v>קרן לעבודות פיתוח</v>
          </cell>
          <cell r="F477">
            <v>-1803</v>
          </cell>
        </row>
        <row r="478">
          <cell r="A478">
            <v>4</v>
          </cell>
          <cell r="B478">
            <v>9</v>
          </cell>
          <cell r="D478" t="str">
            <v>0000030003</v>
          </cell>
          <cell r="E478" t="str">
            <v>קרן עבודות מים וביוב</v>
          </cell>
          <cell r="F478">
            <v>-36320</v>
          </cell>
        </row>
        <row r="479">
          <cell r="A479">
            <v>4</v>
          </cell>
          <cell r="D479" t="str">
            <v>0000040002</v>
          </cell>
          <cell r="E479" t="str">
            <v>קרן פיתוח -מוקד מצוקה</v>
          </cell>
          <cell r="F479">
            <v>0</v>
          </cell>
        </row>
        <row r="480">
          <cell r="A480">
            <v>4</v>
          </cell>
          <cell r="D480" t="str">
            <v>0000050001</v>
          </cell>
          <cell r="E480" t="str">
            <v>קרן פרס</v>
          </cell>
          <cell r="F480">
            <v>0</v>
          </cell>
        </row>
        <row r="481">
          <cell r="A481">
            <v>4</v>
          </cell>
          <cell r="B481">
            <v>9</v>
          </cell>
          <cell r="D481" t="str">
            <v>1000023105</v>
          </cell>
          <cell r="E481" t="str">
            <v>קרן פיתוח כבישים ומדרכות </v>
          </cell>
          <cell r="F481">
            <v>-26939.419999999925</v>
          </cell>
        </row>
        <row r="482">
          <cell r="A482">
            <v>4</v>
          </cell>
          <cell r="D482" t="str">
            <v>1000032901</v>
          </cell>
          <cell r="E482" t="str">
            <v>אג מבני ציבור</v>
          </cell>
          <cell r="F482">
            <v>0</v>
          </cell>
        </row>
        <row r="483">
          <cell r="A483">
            <v>4</v>
          </cell>
          <cell r="B483">
            <v>9</v>
          </cell>
          <cell r="D483" t="str">
            <v>1000038109</v>
          </cell>
          <cell r="E483" t="str">
            <v>קרן אגרות מבני ציבור</v>
          </cell>
          <cell r="F483">
            <v>-203548.89</v>
          </cell>
        </row>
        <row r="484">
          <cell r="A484">
            <v>4</v>
          </cell>
          <cell r="D484" t="str">
            <v>1000042106</v>
          </cell>
          <cell r="E484" t="str">
            <v>מאג רשת פרטית</v>
          </cell>
          <cell r="F484">
            <v>0</v>
          </cell>
        </row>
        <row r="485">
          <cell r="A485">
            <v>4</v>
          </cell>
          <cell r="B485">
            <v>4</v>
          </cell>
          <cell r="D485" t="str">
            <v>2000010009</v>
          </cell>
          <cell r="E485" t="str">
            <v>פקדון פיצויים-איגוד</v>
          </cell>
          <cell r="F485">
            <v>75889.05</v>
          </cell>
        </row>
        <row r="486">
          <cell r="A486">
            <v>4</v>
          </cell>
          <cell r="B486">
            <v>100</v>
          </cell>
          <cell r="D486" t="str">
            <v>2000020008</v>
          </cell>
          <cell r="E486" t="str">
            <v>קרן פיצויים-איגוד</v>
          </cell>
          <cell r="F486">
            <v>-75889.05</v>
          </cell>
        </row>
        <row r="487">
          <cell r="A487">
            <v>4</v>
          </cell>
          <cell r="D487" t="str">
            <v>3000010006</v>
          </cell>
          <cell r="E487" t="str">
            <v>קרן לרכב</v>
          </cell>
          <cell r="F487">
            <v>0</v>
          </cell>
        </row>
        <row r="488">
          <cell r="A488">
            <v>4</v>
          </cell>
          <cell r="D488" t="str">
            <v>6000010007</v>
          </cell>
          <cell r="E488" t="str">
            <v>גרעון סופי תברים</v>
          </cell>
          <cell r="F488">
            <v>0</v>
          </cell>
        </row>
        <row r="489">
          <cell r="A489">
            <v>4</v>
          </cell>
          <cell r="B489">
            <v>9</v>
          </cell>
          <cell r="D489" t="str">
            <v>6000020006</v>
          </cell>
          <cell r="E489" t="str">
            <v>קרן עודפי תברים </v>
          </cell>
          <cell r="F489">
            <v>-34415.39</v>
          </cell>
        </row>
        <row r="490">
          <cell r="A490">
            <v>5</v>
          </cell>
          <cell r="B490">
            <v>7</v>
          </cell>
          <cell r="D490" t="str">
            <v>0000000014</v>
          </cell>
          <cell r="E490" t="str">
            <v>עובדים זכאים משכור</v>
          </cell>
          <cell r="F490">
            <v>-384309.10000000056</v>
          </cell>
        </row>
        <row r="491">
          <cell r="A491">
            <v>5</v>
          </cell>
          <cell r="B491">
            <v>3</v>
          </cell>
          <cell r="D491" t="str">
            <v>0000000023</v>
          </cell>
          <cell r="E491" t="str">
            <v>פיצויים והפרשים</v>
          </cell>
          <cell r="F491">
            <v>33351.53</v>
          </cell>
        </row>
        <row r="492">
          <cell r="A492">
            <v>5</v>
          </cell>
          <cell r="B492">
            <v>3</v>
          </cell>
          <cell r="D492" t="str">
            <v>0000000050</v>
          </cell>
          <cell r="E492" t="str">
            <v>הלוואות המגן</v>
          </cell>
          <cell r="F492">
            <v>238.01</v>
          </cell>
        </row>
        <row r="493">
          <cell r="A493">
            <v>5</v>
          </cell>
          <cell r="D493" t="str">
            <v>0000000069</v>
          </cell>
          <cell r="E493" t="str">
            <v>עיקולים</v>
          </cell>
          <cell r="F493">
            <v>0</v>
          </cell>
        </row>
        <row r="494">
          <cell r="A494">
            <v>5</v>
          </cell>
          <cell r="B494">
            <v>6</v>
          </cell>
          <cell r="D494" t="str">
            <v>0000000078</v>
          </cell>
          <cell r="E494" t="str">
            <v>אריה חב ישראלית לביטוח</v>
          </cell>
          <cell r="F494">
            <v>-5541</v>
          </cell>
        </row>
        <row r="495">
          <cell r="A495">
            <v>5</v>
          </cell>
          <cell r="D495" t="str">
            <v>0000000117</v>
          </cell>
          <cell r="E495" t="str">
            <v>קופת עובדים 9991</v>
          </cell>
          <cell r="F495">
            <v>0</v>
          </cell>
        </row>
        <row r="496">
          <cell r="A496">
            <v>5</v>
          </cell>
          <cell r="B496">
            <v>6</v>
          </cell>
          <cell r="D496" t="str">
            <v>0010001609</v>
          </cell>
          <cell r="E496" t="str">
            <v>המוסד לבטוח לאומי</v>
          </cell>
          <cell r="F496">
            <v>-77902</v>
          </cell>
        </row>
        <row r="497">
          <cell r="A497">
            <v>5</v>
          </cell>
          <cell r="D497" t="str">
            <v>0010001618</v>
          </cell>
          <cell r="E497" t="str">
            <v>תביעות מבטוח לאומי</v>
          </cell>
          <cell r="F497">
            <v>0</v>
          </cell>
        </row>
        <row r="498">
          <cell r="A498">
            <v>5</v>
          </cell>
          <cell r="B498">
            <v>6</v>
          </cell>
          <cell r="D498" t="str">
            <v>0010001702</v>
          </cell>
          <cell r="E498" t="str">
            <v>מס הכנסה האוצר</v>
          </cell>
          <cell r="F498">
            <v>-346543</v>
          </cell>
        </row>
        <row r="499">
          <cell r="A499">
            <v>5</v>
          </cell>
          <cell r="B499">
            <v>6</v>
          </cell>
          <cell r="D499" t="str">
            <v>0010001805</v>
          </cell>
          <cell r="E499" t="str">
            <v>ההסתדרות הכללית</v>
          </cell>
          <cell r="F499">
            <v>-3792.2</v>
          </cell>
        </row>
        <row r="500">
          <cell r="A500">
            <v>5</v>
          </cell>
          <cell r="B500">
            <v>6</v>
          </cell>
          <cell r="D500" t="str">
            <v>0010001814</v>
          </cell>
          <cell r="E500" t="str">
            <v>הסתדרות העובדים הלאומית</v>
          </cell>
          <cell r="F500">
            <v>-247.2</v>
          </cell>
        </row>
        <row r="501">
          <cell r="A501">
            <v>5</v>
          </cell>
          <cell r="B501">
            <v>6</v>
          </cell>
          <cell r="D501" t="str">
            <v>0020001653</v>
          </cell>
          <cell r="E501" t="str">
            <v>קופת גמל המגן עובד</v>
          </cell>
          <cell r="F501">
            <v>-63019.88</v>
          </cell>
        </row>
        <row r="502">
          <cell r="A502">
            <v>5</v>
          </cell>
          <cell r="B502">
            <v>6</v>
          </cell>
          <cell r="D502" t="str">
            <v>0020021651</v>
          </cell>
          <cell r="E502" t="str">
            <v>קרן השתלמות אקדמאים</v>
          </cell>
          <cell r="F502">
            <v>-3145.5</v>
          </cell>
        </row>
        <row r="503">
          <cell r="A503">
            <v>5</v>
          </cell>
          <cell r="B503">
            <v>6</v>
          </cell>
          <cell r="D503" t="str">
            <v>0020041659</v>
          </cell>
          <cell r="E503" t="str">
            <v>חב ביטוח שילוח הראל</v>
          </cell>
          <cell r="F503">
            <v>-672.9000000000015</v>
          </cell>
        </row>
        <row r="504">
          <cell r="A504">
            <v>5</v>
          </cell>
          <cell r="B504">
            <v>6</v>
          </cell>
          <cell r="D504" t="str">
            <v>0020051658</v>
          </cell>
          <cell r="E504" t="str">
            <v>קרן השתלמות כנרת</v>
          </cell>
          <cell r="F504">
            <v>-25495</v>
          </cell>
        </row>
        <row r="505">
          <cell r="A505">
            <v>5</v>
          </cell>
          <cell r="B505">
            <v>6</v>
          </cell>
          <cell r="D505" t="str">
            <v>0020061657</v>
          </cell>
          <cell r="E505" t="str">
            <v>קרן השתלמות ק.ה.ל</v>
          </cell>
          <cell r="F505">
            <v>-4396.100000000006</v>
          </cell>
        </row>
        <row r="506">
          <cell r="A506">
            <v>5</v>
          </cell>
          <cell r="B506">
            <v>6</v>
          </cell>
          <cell r="D506" t="str">
            <v>0020101656</v>
          </cell>
          <cell r="E506" t="str">
            <v>המגן בטוח חיים</v>
          </cell>
          <cell r="F506">
            <v>-5847.399999999994</v>
          </cell>
        </row>
        <row r="507">
          <cell r="A507">
            <v>5</v>
          </cell>
          <cell r="B507">
            <v>6</v>
          </cell>
          <cell r="D507" t="str">
            <v>0020111655</v>
          </cell>
          <cell r="E507" t="str">
            <v>קרן אור</v>
          </cell>
          <cell r="F507">
            <v>-23.5</v>
          </cell>
        </row>
        <row r="508">
          <cell r="A508">
            <v>5</v>
          </cell>
          <cell r="B508">
            <v>6</v>
          </cell>
          <cell r="D508" t="str">
            <v>0020121654</v>
          </cell>
          <cell r="E508" t="str">
            <v>קרן השתלמות טכנאים</v>
          </cell>
          <cell r="F508">
            <v>-295.1</v>
          </cell>
        </row>
        <row r="509">
          <cell r="A509">
            <v>5</v>
          </cell>
          <cell r="B509">
            <v>6</v>
          </cell>
          <cell r="D509" t="str">
            <v>0020131653</v>
          </cell>
          <cell r="E509" t="str">
            <v>ק. השתלמות רשויות מקומיות</v>
          </cell>
          <cell r="F509">
            <v>-3500.399999999994</v>
          </cell>
        </row>
        <row r="510">
          <cell r="A510">
            <v>5</v>
          </cell>
          <cell r="B510">
            <v>6</v>
          </cell>
          <cell r="D510" t="str">
            <v>0020151651</v>
          </cell>
          <cell r="E510" t="str">
            <v>ק. השתלמות ק.ל.ע.</v>
          </cell>
          <cell r="F510">
            <v>-1391.3</v>
          </cell>
        </row>
        <row r="511">
          <cell r="A511">
            <v>5</v>
          </cell>
          <cell r="B511">
            <v>7</v>
          </cell>
          <cell r="D511" t="str">
            <v>1000000105</v>
          </cell>
          <cell r="E511" t="str">
            <v>פועלי שטחים</v>
          </cell>
          <cell r="F511">
            <v>-4025.820000000007</v>
          </cell>
        </row>
        <row r="512">
          <cell r="A512">
            <v>5</v>
          </cell>
          <cell r="B512">
            <v>6</v>
          </cell>
          <cell r="D512" t="str">
            <v>1001001707</v>
          </cell>
          <cell r="E512" t="str">
            <v>מס הכנסה</v>
          </cell>
          <cell r="F512">
            <v>-75</v>
          </cell>
        </row>
        <row r="513">
          <cell r="A513">
            <v>6</v>
          </cell>
          <cell r="D513" t="str">
            <v>1100010012</v>
          </cell>
          <cell r="E513" t="str">
            <v>ארם - רמות מנשה</v>
          </cell>
          <cell r="F513">
            <v>0</v>
          </cell>
        </row>
        <row r="514">
          <cell r="A514">
            <v>6</v>
          </cell>
          <cell r="B514">
            <v>8</v>
          </cell>
          <cell r="D514" t="str">
            <v>1100010021</v>
          </cell>
          <cell r="E514" t="str">
            <v>אפרוטק בע"מ</v>
          </cell>
          <cell r="F514">
            <v>-9471.8</v>
          </cell>
        </row>
        <row r="515">
          <cell r="A515">
            <v>6</v>
          </cell>
          <cell r="D515" t="str">
            <v>1100010030</v>
          </cell>
          <cell r="E515" t="str">
            <v>אל-קסון מסופון נייד בע"מ</v>
          </cell>
          <cell r="F515">
            <v>0</v>
          </cell>
        </row>
        <row r="516">
          <cell r="A516">
            <v>6</v>
          </cell>
          <cell r="D516" t="str">
            <v>1100010049</v>
          </cell>
          <cell r="E516" t="str">
            <v>אמין בטחון כללי בע"מ</v>
          </cell>
          <cell r="F516">
            <v>0</v>
          </cell>
        </row>
        <row r="517">
          <cell r="A517">
            <v>6</v>
          </cell>
          <cell r="D517" t="str">
            <v>1100010058</v>
          </cell>
          <cell r="E517" t="str">
            <v>אייל גור מזון איכות בע"מ</v>
          </cell>
          <cell r="F517">
            <v>0</v>
          </cell>
        </row>
        <row r="518">
          <cell r="A518">
            <v>6</v>
          </cell>
          <cell r="B518">
            <v>8</v>
          </cell>
          <cell r="D518" t="str">
            <v>1100010067</v>
          </cell>
          <cell r="E518" t="str">
            <v>אדוויס אלקטרוניקה בע"מ</v>
          </cell>
          <cell r="F518">
            <v>-4488</v>
          </cell>
        </row>
        <row r="519">
          <cell r="A519">
            <v>6</v>
          </cell>
          <cell r="D519" t="str">
            <v>1100010076</v>
          </cell>
          <cell r="E519" t="str">
            <v>ארפל אלומיניום בע"מ</v>
          </cell>
          <cell r="F519">
            <v>0</v>
          </cell>
        </row>
        <row r="520">
          <cell r="A520">
            <v>6</v>
          </cell>
          <cell r="B520">
            <v>8</v>
          </cell>
          <cell r="D520" t="str">
            <v>1100010085</v>
          </cell>
          <cell r="E520" t="str">
            <v>אגדי עדה</v>
          </cell>
          <cell r="F520">
            <v>-16370</v>
          </cell>
        </row>
        <row r="521">
          <cell r="A521">
            <v>6</v>
          </cell>
          <cell r="D521" t="str">
            <v>1100010094</v>
          </cell>
          <cell r="E521" t="str">
            <v>ארניר שרותי תקשורת בע"מ</v>
          </cell>
          <cell r="F521">
            <v>0</v>
          </cell>
        </row>
        <row r="522">
          <cell r="A522">
            <v>6</v>
          </cell>
          <cell r="D522" t="str">
            <v>1100010106</v>
          </cell>
          <cell r="E522" t="str">
            <v>אופק רמת השרון בע"מ</v>
          </cell>
          <cell r="F522">
            <v>0</v>
          </cell>
        </row>
        <row r="523">
          <cell r="A523">
            <v>6</v>
          </cell>
          <cell r="B523">
            <v>8</v>
          </cell>
          <cell r="D523" t="str">
            <v>1100010115</v>
          </cell>
          <cell r="E523" t="str">
            <v>אל גני</v>
          </cell>
          <cell r="F523">
            <v>-234</v>
          </cell>
        </row>
        <row r="524">
          <cell r="A524">
            <v>6</v>
          </cell>
          <cell r="B524">
            <v>8</v>
          </cell>
          <cell r="D524" t="str">
            <v>1100010124</v>
          </cell>
          <cell r="E524" t="str">
            <v>אביב שבתאי יוסף בעמ</v>
          </cell>
          <cell r="F524">
            <v>-123781</v>
          </cell>
        </row>
        <row r="525">
          <cell r="A525">
            <v>6</v>
          </cell>
          <cell r="B525">
            <v>8</v>
          </cell>
          <cell r="D525" t="str">
            <v>1100010133</v>
          </cell>
          <cell r="E525" t="str">
            <v>א. שאהין סרסור</v>
          </cell>
          <cell r="F525">
            <v>-1414.95</v>
          </cell>
        </row>
        <row r="526">
          <cell r="A526">
            <v>6</v>
          </cell>
          <cell r="B526">
            <v>8</v>
          </cell>
          <cell r="D526" t="str">
            <v>1100010142</v>
          </cell>
          <cell r="E526" t="str">
            <v>א.ינוס תעשיות בטיחות אש</v>
          </cell>
          <cell r="F526">
            <v>-5131</v>
          </cell>
        </row>
        <row r="527">
          <cell r="A527">
            <v>6</v>
          </cell>
          <cell r="B527">
            <v>8</v>
          </cell>
          <cell r="D527" t="str">
            <v>1100010151</v>
          </cell>
          <cell r="E527" t="str">
            <v>אומלית בע"מ</v>
          </cell>
          <cell r="F527">
            <v>-1645</v>
          </cell>
        </row>
        <row r="528">
          <cell r="A528">
            <v>6</v>
          </cell>
          <cell r="D528" t="str">
            <v>1100010179</v>
          </cell>
          <cell r="E528" t="str">
            <v>אברהם ברוך</v>
          </cell>
          <cell r="F528">
            <v>0</v>
          </cell>
        </row>
        <row r="529">
          <cell r="A529">
            <v>6</v>
          </cell>
          <cell r="D529" t="str">
            <v>1100010188</v>
          </cell>
          <cell r="E529" t="str">
            <v>אמן-ארגון ומדעי ניהול בע</v>
          </cell>
          <cell r="F529">
            <v>0</v>
          </cell>
        </row>
        <row r="530">
          <cell r="A530">
            <v>6</v>
          </cell>
          <cell r="D530" t="str">
            <v>1100010197</v>
          </cell>
          <cell r="E530" t="str">
            <v>אליאן</v>
          </cell>
          <cell r="F530">
            <v>0</v>
          </cell>
        </row>
        <row r="531">
          <cell r="A531">
            <v>6</v>
          </cell>
          <cell r="D531" t="str">
            <v>1100010209</v>
          </cell>
          <cell r="E531" t="str">
            <v>אסטרטגיה 0002 בע"מ</v>
          </cell>
          <cell r="F531">
            <v>0</v>
          </cell>
        </row>
        <row r="532">
          <cell r="A532">
            <v>6</v>
          </cell>
          <cell r="D532" t="str">
            <v>1100010218</v>
          </cell>
          <cell r="E532" t="str">
            <v>אדרי אתי</v>
          </cell>
          <cell r="F532">
            <v>0</v>
          </cell>
        </row>
        <row r="533">
          <cell r="A533">
            <v>6</v>
          </cell>
          <cell r="B533">
            <v>8</v>
          </cell>
          <cell r="D533" t="str">
            <v>1100010227</v>
          </cell>
          <cell r="E533" t="str">
            <v>אדוארד  ובניו</v>
          </cell>
          <cell r="F533">
            <v>-4799</v>
          </cell>
        </row>
        <row r="534">
          <cell r="A534">
            <v>6</v>
          </cell>
          <cell r="B534">
            <v>8</v>
          </cell>
          <cell r="D534" t="str">
            <v>1100010236</v>
          </cell>
          <cell r="E534" t="str">
            <v>א.מ.מדע מחשוב השומרון בעמ</v>
          </cell>
          <cell r="F534">
            <v>-8436</v>
          </cell>
        </row>
        <row r="535">
          <cell r="A535">
            <v>6</v>
          </cell>
          <cell r="B535">
            <v>8</v>
          </cell>
          <cell r="D535" t="str">
            <v>1100010245</v>
          </cell>
          <cell r="E535" t="str">
            <v>אופק חוגי מדע בע"מ</v>
          </cell>
          <cell r="F535">
            <v>-2530</v>
          </cell>
        </row>
        <row r="536">
          <cell r="A536">
            <v>6</v>
          </cell>
          <cell r="D536" t="str">
            <v>1100010254</v>
          </cell>
          <cell r="E536" t="str">
            <v>אגוזי עידו</v>
          </cell>
          <cell r="F536">
            <v>0</v>
          </cell>
        </row>
        <row r="537">
          <cell r="A537">
            <v>6</v>
          </cell>
          <cell r="D537" t="str">
            <v>1100010272</v>
          </cell>
          <cell r="E537" t="str">
            <v>אינטרנשיונל קראטה גוגו-רי</v>
          </cell>
          <cell r="F537">
            <v>0</v>
          </cell>
        </row>
        <row r="538">
          <cell r="A538">
            <v>6</v>
          </cell>
          <cell r="B538">
            <v>8</v>
          </cell>
          <cell r="D538" t="str">
            <v>1100010281</v>
          </cell>
          <cell r="E538" t="str">
            <v>א.אמיתי</v>
          </cell>
          <cell r="F538">
            <v>-3603.6</v>
          </cell>
        </row>
        <row r="539">
          <cell r="A539">
            <v>6</v>
          </cell>
          <cell r="D539" t="str">
            <v>1100010302</v>
          </cell>
          <cell r="E539" t="str">
            <v>אהרון את גלעדי בע"מ</v>
          </cell>
          <cell r="F539">
            <v>0</v>
          </cell>
        </row>
        <row r="540">
          <cell r="A540">
            <v>6</v>
          </cell>
          <cell r="D540" t="str">
            <v>1100010311</v>
          </cell>
          <cell r="E540" t="str">
            <v>א.ת.קשת מערכות בע"מ</v>
          </cell>
          <cell r="F540">
            <v>0</v>
          </cell>
        </row>
        <row r="541">
          <cell r="A541">
            <v>6</v>
          </cell>
          <cell r="B541">
            <v>8</v>
          </cell>
          <cell r="D541" t="str">
            <v>1100010320</v>
          </cell>
          <cell r="E541" t="str">
            <v>אטמו א.ו.י. 0002 בעמ</v>
          </cell>
          <cell r="F541">
            <v>-4177</v>
          </cell>
        </row>
        <row r="542">
          <cell r="A542">
            <v>6</v>
          </cell>
          <cell r="D542" t="str">
            <v>1100010339</v>
          </cell>
          <cell r="E542" t="str">
            <v>פרשכאפ סיסטם)ישראל(בע"מ</v>
          </cell>
          <cell r="F542">
            <v>0</v>
          </cell>
        </row>
        <row r="543">
          <cell r="A543">
            <v>6</v>
          </cell>
          <cell r="D543" t="str">
            <v>1100010348</v>
          </cell>
          <cell r="E543" t="str">
            <v>איציק מוסך אופנועים</v>
          </cell>
          <cell r="F543">
            <v>0</v>
          </cell>
        </row>
        <row r="544">
          <cell r="A544">
            <v>6</v>
          </cell>
          <cell r="B544">
            <v>8</v>
          </cell>
          <cell r="D544" t="str">
            <v>1100010357</v>
          </cell>
          <cell r="E544" t="str">
            <v>אחים פבר בע"מ</v>
          </cell>
          <cell r="F544">
            <v>-11000</v>
          </cell>
        </row>
        <row r="545">
          <cell r="A545">
            <v>6</v>
          </cell>
          <cell r="B545">
            <v>8</v>
          </cell>
          <cell r="D545" t="str">
            <v>1100010366</v>
          </cell>
          <cell r="E545" t="str">
            <v>אופק צילומי אויר בעמ</v>
          </cell>
          <cell r="F545">
            <v>-11700</v>
          </cell>
        </row>
        <row r="546">
          <cell r="A546">
            <v>6</v>
          </cell>
          <cell r="D546" t="str">
            <v>1100010375</v>
          </cell>
          <cell r="E546" t="str">
            <v>אולימפיה ספורט 79</v>
          </cell>
          <cell r="F546">
            <v>0</v>
          </cell>
        </row>
        <row r="547">
          <cell r="A547">
            <v>6</v>
          </cell>
          <cell r="B547">
            <v>8</v>
          </cell>
          <cell r="D547" t="str">
            <v>1100010423</v>
          </cell>
          <cell r="E547" t="str">
            <v>אמניר-תעשיות מיחזור בע"מ</v>
          </cell>
          <cell r="F547">
            <v>-385</v>
          </cell>
        </row>
        <row r="548">
          <cell r="A548">
            <v>6</v>
          </cell>
          <cell r="B548">
            <v>8</v>
          </cell>
          <cell r="D548" t="str">
            <v>1100010441</v>
          </cell>
          <cell r="E548" t="str">
            <v>א.א.ראם</v>
          </cell>
          <cell r="F548">
            <v>-300</v>
          </cell>
        </row>
        <row r="549">
          <cell r="A549">
            <v>6</v>
          </cell>
          <cell r="B549">
            <v>8</v>
          </cell>
          <cell r="D549" t="str">
            <v>1100010553</v>
          </cell>
          <cell r="E549" t="str">
            <v>אמנות לעם</v>
          </cell>
          <cell r="F549">
            <v>-29584</v>
          </cell>
        </row>
        <row r="550">
          <cell r="A550">
            <v>6</v>
          </cell>
          <cell r="D550" t="str">
            <v>1100020011</v>
          </cell>
          <cell r="E550" t="str">
            <v>בדר ב.ע. בע"מ</v>
          </cell>
          <cell r="F550">
            <v>0</v>
          </cell>
        </row>
        <row r="551">
          <cell r="A551">
            <v>6</v>
          </cell>
          <cell r="D551" t="str">
            <v>1100020020</v>
          </cell>
          <cell r="E551" t="str">
            <v>בדיר נשאת</v>
          </cell>
          <cell r="F551">
            <v>0</v>
          </cell>
        </row>
        <row r="552">
          <cell r="A552">
            <v>6</v>
          </cell>
          <cell r="D552" t="str">
            <v>1100020039</v>
          </cell>
          <cell r="E552" t="str">
            <v>בכח המוח</v>
          </cell>
          <cell r="F552">
            <v>0</v>
          </cell>
        </row>
        <row r="553">
          <cell r="A553">
            <v>6</v>
          </cell>
          <cell r="D553" t="str">
            <v>1100020048</v>
          </cell>
          <cell r="E553" t="str">
            <v>ב. רימון סוכנויות</v>
          </cell>
          <cell r="F553">
            <v>0</v>
          </cell>
        </row>
        <row r="554">
          <cell r="A554">
            <v>6</v>
          </cell>
          <cell r="D554" t="str">
            <v>1100020057</v>
          </cell>
          <cell r="E554" t="str">
            <v>בר-נתן יהודית</v>
          </cell>
          <cell r="F554">
            <v>0</v>
          </cell>
        </row>
        <row r="555">
          <cell r="A555">
            <v>6</v>
          </cell>
          <cell r="D555" t="str">
            <v>1100020066</v>
          </cell>
          <cell r="E555" t="str">
            <v>בר מגי</v>
          </cell>
          <cell r="F555">
            <v>0</v>
          </cell>
        </row>
        <row r="556">
          <cell r="A556">
            <v>6</v>
          </cell>
          <cell r="B556">
            <v>8</v>
          </cell>
          <cell r="D556" t="str">
            <v>1100020075</v>
          </cell>
          <cell r="E556" t="str">
            <v>בזק</v>
          </cell>
          <cell r="F556">
            <v>-30733.03</v>
          </cell>
        </row>
        <row r="557">
          <cell r="A557">
            <v>6</v>
          </cell>
          <cell r="D557" t="str">
            <v>1100020084</v>
          </cell>
          <cell r="E557" t="str">
            <v>בי"ס      אורנית</v>
          </cell>
          <cell r="F557">
            <v>0</v>
          </cell>
        </row>
        <row r="558">
          <cell r="A558">
            <v>6</v>
          </cell>
          <cell r="D558" t="str">
            <v>1100020093</v>
          </cell>
          <cell r="E558" t="str">
            <v>בובה לי</v>
          </cell>
          <cell r="F558">
            <v>0</v>
          </cell>
        </row>
        <row r="559">
          <cell r="A559">
            <v>6</v>
          </cell>
          <cell r="D559" t="str">
            <v>1100020105</v>
          </cell>
          <cell r="E559" t="str">
            <v>ברזנט השרון</v>
          </cell>
          <cell r="F559">
            <v>0</v>
          </cell>
        </row>
        <row r="560">
          <cell r="A560">
            <v>6</v>
          </cell>
          <cell r="B560">
            <v>8</v>
          </cell>
          <cell r="D560" t="str">
            <v>1100020114</v>
          </cell>
          <cell r="E560" t="str">
            <v>ברג יעקב</v>
          </cell>
          <cell r="F560">
            <v>-1989</v>
          </cell>
        </row>
        <row r="561">
          <cell r="A561">
            <v>6</v>
          </cell>
          <cell r="B561">
            <v>8</v>
          </cell>
          <cell r="D561" t="str">
            <v>1100020123</v>
          </cell>
          <cell r="E561" t="str">
            <v>בצלאל אפרים</v>
          </cell>
          <cell r="F561">
            <v>-6026</v>
          </cell>
        </row>
        <row r="562">
          <cell r="A562">
            <v>6</v>
          </cell>
          <cell r="B562">
            <v>8</v>
          </cell>
          <cell r="D562" t="str">
            <v>1100020150</v>
          </cell>
          <cell r="E562" t="str">
            <v>ביט</v>
          </cell>
          <cell r="F562">
            <v>-19620</v>
          </cell>
        </row>
        <row r="563">
          <cell r="A563">
            <v>6</v>
          </cell>
          <cell r="D563" t="str">
            <v>1100020169</v>
          </cell>
          <cell r="E563" t="str">
            <v>ביג גרף בע"מ</v>
          </cell>
          <cell r="F563">
            <v>0</v>
          </cell>
        </row>
        <row r="564">
          <cell r="A564">
            <v>6</v>
          </cell>
          <cell r="D564" t="str">
            <v>1100020187</v>
          </cell>
          <cell r="E564" t="str">
            <v>בורג יואב</v>
          </cell>
          <cell r="F564">
            <v>0</v>
          </cell>
        </row>
        <row r="565">
          <cell r="A565">
            <v>6</v>
          </cell>
          <cell r="D565" t="str">
            <v>1100030038</v>
          </cell>
          <cell r="E565" t="str">
            <v>גגות חן בושרי בע"מ</v>
          </cell>
          <cell r="F565">
            <v>0</v>
          </cell>
        </row>
        <row r="566">
          <cell r="A566">
            <v>6</v>
          </cell>
          <cell r="D566" t="str">
            <v>1100030047</v>
          </cell>
          <cell r="E566" t="str">
            <v>גנית פארק בע"מ</v>
          </cell>
          <cell r="F566">
            <v>0</v>
          </cell>
        </row>
        <row r="567">
          <cell r="A567">
            <v>6</v>
          </cell>
          <cell r="B567">
            <v>8</v>
          </cell>
          <cell r="D567" t="str">
            <v>1100030056</v>
          </cell>
          <cell r="E567" t="str">
            <v>גלאם מרדכי</v>
          </cell>
          <cell r="F567">
            <v>-4284</v>
          </cell>
        </row>
        <row r="568">
          <cell r="A568">
            <v>6</v>
          </cell>
          <cell r="D568" t="str">
            <v>1100030074</v>
          </cell>
          <cell r="E568" t="str">
            <v>גן בתנועה בע"מ</v>
          </cell>
          <cell r="F568">
            <v>0</v>
          </cell>
        </row>
        <row r="569">
          <cell r="A569">
            <v>6</v>
          </cell>
          <cell r="D569" t="str">
            <v>1100030092</v>
          </cell>
          <cell r="E569" t="str">
            <v>גיא כהן</v>
          </cell>
          <cell r="F569">
            <v>0</v>
          </cell>
        </row>
        <row r="570">
          <cell r="A570">
            <v>6</v>
          </cell>
          <cell r="D570" t="str">
            <v>1100030104</v>
          </cell>
          <cell r="E570" t="str">
            <v>גשר מפעלים חינוכיים</v>
          </cell>
          <cell r="F570">
            <v>0</v>
          </cell>
        </row>
        <row r="571">
          <cell r="A571">
            <v>6</v>
          </cell>
          <cell r="D571" t="str">
            <v>1100030122</v>
          </cell>
          <cell r="E571" t="str">
            <v>גונטמכר גריגורי</v>
          </cell>
          <cell r="F571">
            <v>0</v>
          </cell>
        </row>
        <row r="572">
          <cell r="A572">
            <v>6</v>
          </cell>
          <cell r="D572" t="str">
            <v>1100030131</v>
          </cell>
          <cell r="E572" t="str">
            <v>ג'רני הפקות בעמ</v>
          </cell>
          <cell r="F572">
            <v>0</v>
          </cell>
        </row>
        <row r="573">
          <cell r="A573">
            <v>6</v>
          </cell>
          <cell r="D573" t="str">
            <v>1100030140</v>
          </cell>
          <cell r="E573" t="str">
            <v>גיפ-שיא הולידיי בע"מ</v>
          </cell>
          <cell r="F573">
            <v>0</v>
          </cell>
        </row>
        <row r="574">
          <cell r="A574">
            <v>6</v>
          </cell>
          <cell r="D574" t="str">
            <v>1100030159</v>
          </cell>
          <cell r="E574" t="str">
            <v>גפן יהודה</v>
          </cell>
          <cell r="F574">
            <v>0</v>
          </cell>
        </row>
        <row r="575">
          <cell r="A575">
            <v>6</v>
          </cell>
          <cell r="B575">
            <v>8</v>
          </cell>
          <cell r="D575" t="str">
            <v>1100030168</v>
          </cell>
          <cell r="E575" t="str">
            <v>גן גנית בעמ</v>
          </cell>
          <cell r="F575">
            <v>-3054</v>
          </cell>
        </row>
        <row r="576">
          <cell r="A576">
            <v>6</v>
          </cell>
          <cell r="D576" t="str">
            <v>1100030177</v>
          </cell>
          <cell r="E576" t="str">
            <v>גלעד מירי</v>
          </cell>
          <cell r="F576">
            <v>0</v>
          </cell>
        </row>
        <row r="577">
          <cell r="A577">
            <v>6</v>
          </cell>
          <cell r="D577" t="str">
            <v>1100040028</v>
          </cell>
          <cell r="E577" t="str">
            <v>דן-רנט-א-קאר בע"מ</v>
          </cell>
          <cell r="F577">
            <v>0</v>
          </cell>
        </row>
        <row r="578">
          <cell r="A578">
            <v>6</v>
          </cell>
          <cell r="D578" t="str">
            <v>1100040037</v>
          </cell>
          <cell r="E578" t="str">
            <v>דן קול ד. ר. בע"מ</v>
          </cell>
          <cell r="F578">
            <v>0</v>
          </cell>
        </row>
        <row r="579">
          <cell r="A579">
            <v>6</v>
          </cell>
          <cell r="D579" t="str">
            <v>1100040046</v>
          </cell>
          <cell r="E579" t="str">
            <v>דפוס בארי</v>
          </cell>
          <cell r="F579">
            <v>0</v>
          </cell>
        </row>
        <row r="580">
          <cell r="A580">
            <v>6</v>
          </cell>
          <cell r="D580" t="str">
            <v>1100040055</v>
          </cell>
          <cell r="E580" t="str">
            <v>דניאל אסייג</v>
          </cell>
          <cell r="F580">
            <v>0</v>
          </cell>
        </row>
        <row r="581">
          <cell r="A581">
            <v>6</v>
          </cell>
          <cell r="B581">
            <v>8</v>
          </cell>
          <cell r="D581" t="str">
            <v>1100040064</v>
          </cell>
          <cell r="E581" t="str">
            <v>ד.ל.ב. מוטו ספורט</v>
          </cell>
          <cell r="F581">
            <v>-5261</v>
          </cell>
        </row>
        <row r="582">
          <cell r="A582">
            <v>6</v>
          </cell>
          <cell r="D582" t="str">
            <v>1100040082</v>
          </cell>
          <cell r="E582" t="str">
            <v>דלתא להשקעות ומסחר</v>
          </cell>
          <cell r="F582">
            <v>0</v>
          </cell>
        </row>
        <row r="583">
          <cell r="A583">
            <v>6</v>
          </cell>
          <cell r="B583">
            <v>8</v>
          </cell>
          <cell r="D583" t="str">
            <v>1100040103</v>
          </cell>
          <cell r="E583" t="str">
            <v>דפוס כפר קאסם</v>
          </cell>
          <cell r="F583">
            <v>-3779</v>
          </cell>
        </row>
        <row r="584">
          <cell r="A584">
            <v>6</v>
          </cell>
          <cell r="D584" t="str">
            <v>1100040112</v>
          </cell>
          <cell r="E584" t="str">
            <v>דייבוס</v>
          </cell>
          <cell r="F584">
            <v>0</v>
          </cell>
        </row>
        <row r="585">
          <cell r="A585">
            <v>6</v>
          </cell>
          <cell r="D585" t="str">
            <v>1100040121</v>
          </cell>
          <cell r="E585" t="str">
            <v>דטהמפ מערכות מידע</v>
          </cell>
          <cell r="F585">
            <v>0</v>
          </cell>
        </row>
        <row r="586">
          <cell r="A586">
            <v>6</v>
          </cell>
          <cell r="D586" t="str">
            <v>1100040130</v>
          </cell>
          <cell r="E586" t="str">
            <v>דור המיחשוב</v>
          </cell>
          <cell r="F586">
            <v>0</v>
          </cell>
        </row>
        <row r="587">
          <cell r="A587">
            <v>6</v>
          </cell>
          <cell r="B587">
            <v>8</v>
          </cell>
          <cell r="D587" t="str">
            <v>1100040158</v>
          </cell>
          <cell r="E587" t="str">
            <v>דנה חשבונאות ויעוץ</v>
          </cell>
          <cell r="F587">
            <v>-626</v>
          </cell>
        </row>
        <row r="588">
          <cell r="A588">
            <v>6</v>
          </cell>
          <cell r="B588">
            <v>8</v>
          </cell>
          <cell r="D588" t="str">
            <v>1100040176</v>
          </cell>
          <cell r="E588" t="str">
            <v>דרור שבו-אירועים</v>
          </cell>
          <cell r="F588">
            <v>-11571.3</v>
          </cell>
        </row>
        <row r="589">
          <cell r="A589">
            <v>6</v>
          </cell>
          <cell r="B589">
            <v>8</v>
          </cell>
          <cell r="D589" t="str">
            <v>1100050027</v>
          </cell>
          <cell r="E589" t="str">
            <v>הום סנטרס ירקון</v>
          </cell>
          <cell r="F589">
            <v>-1821.22</v>
          </cell>
        </row>
        <row r="590">
          <cell r="A590">
            <v>6</v>
          </cell>
          <cell r="B590">
            <v>2</v>
          </cell>
          <cell r="D590" t="str">
            <v>1100050036</v>
          </cell>
          <cell r="E590" t="str">
            <v>החברה למתנ"סים</v>
          </cell>
          <cell r="F590">
            <v>6804</v>
          </cell>
        </row>
        <row r="591">
          <cell r="A591">
            <v>6</v>
          </cell>
          <cell r="D591" t="str">
            <v>1100050045</v>
          </cell>
          <cell r="E591" t="str">
            <v>השמירה טכנולוגיות</v>
          </cell>
          <cell r="F591">
            <v>0</v>
          </cell>
        </row>
        <row r="592">
          <cell r="A592">
            <v>6</v>
          </cell>
          <cell r="B592">
            <v>8</v>
          </cell>
          <cell r="D592" t="str">
            <v>1100050054</v>
          </cell>
          <cell r="E592" t="str">
            <v>המהפך-אג שיתופית להובלה</v>
          </cell>
          <cell r="F592">
            <v>-3737</v>
          </cell>
        </row>
        <row r="593">
          <cell r="A593">
            <v>6</v>
          </cell>
          <cell r="D593" t="str">
            <v>1100050063</v>
          </cell>
          <cell r="E593" t="str">
            <v>החברה הישראלית לטרקטורים</v>
          </cell>
          <cell r="F593">
            <v>0</v>
          </cell>
        </row>
        <row r="594">
          <cell r="A594">
            <v>6</v>
          </cell>
          <cell r="B594">
            <v>8</v>
          </cell>
          <cell r="D594" t="str">
            <v>1100050072</v>
          </cell>
          <cell r="E594" t="str">
            <v>מתחשבים</v>
          </cell>
          <cell r="F594">
            <v>-6113</v>
          </cell>
        </row>
        <row r="595">
          <cell r="A595">
            <v>6</v>
          </cell>
          <cell r="D595" t="str">
            <v>1100050081</v>
          </cell>
          <cell r="E595" t="str">
            <v>הובלות יו"ש בע"מ</v>
          </cell>
          <cell r="F595">
            <v>0</v>
          </cell>
        </row>
        <row r="596">
          <cell r="A596">
            <v>6</v>
          </cell>
          <cell r="D596" t="str">
            <v>1100050090</v>
          </cell>
          <cell r="E596" t="str">
            <v>החב הכלכלית חבל אילות</v>
          </cell>
          <cell r="F596">
            <v>0</v>
          </cell>
        </row>
        <row r="597">
          <cell r="A597">
            <v>6</v>
          </cell>
          <cell r="B597">
            <v>8</v>
          </cell>
          <cell r="D597" t="str">
            <v>1100050102</v>
          </cell>
          <cell r="E597" t="str">
            <v>חב השמירה בע"מ</v>
          </cell>
          <cell r="F597">
            <v>-219988.34</v>
          </cell>
        </row>
        <row r="598">
          <cell r="A598">
            <v>6</v>
          </cell>
          <cell r="B598">
            <v>8</v>
          </cell>
          <cell r="D598" t="str">
            <v>1100050111</v>
          </cell>
          <cell r="E598" t="str">
            <v>החב'לפיתוח השומרון בעמ</v>
          </cell>
          <cell r="F598">
            <v>-138581.84</v>
          </cell>
        </row>
        <row r="599">
          <cell r="A599">
            <v>6</v>
          </cell>
          <cell r="B599">
            <v>8</v>
          </cell>
          <cell r="D599" t="str">
            <v>1100050139</v>
          </cell>
          <cell r="E599" t="str">
            <v>המרכז לטכנולוגיה חינוכית</v>
          </cell>
          <cell r="F599">
            <v>-31307</v>
          </cell>
        </row>
        <row r="600">
          <cell r="A600">
            <v>6</v>
          </cell>
          <cell r="B600">
            <v>8</v>
          </cell>
          <cell r="D600" t="str">
            <v>1100050148</v>
          </cell>
          <cell r="E600" t="str">
            <v>הפורץ הנוצץ</v>
          </cell>
          <cell r="F600">
            <v>-3820</v>
          </cell>
        </row>
        <row r="601">
          <cell r="A601">
            <v>6</v>
          </cell>
          <cell r="D601" t="str">
            <v>1100050157</v>
          </cell>
          <cell r="E601" t="str">
            <v>הגרעין בע"מ</v>
          </cell>
          <cell r="F601">
            <v>0</v>
          </cell>
        </row>
        <row r="602">
          <cell r="A602">
            <v>6</v>
          </cell>
          <cell r="D602" t="str">
            <v>1100050166</v>
          </cell>
          <cell r="E602" t="str">
            <v>המדרשה לערכי תורה ועבודה</v>
          </cell>
          <cell r="F602">
            <v>0</v>
          </cell>
        </row>
        <row r="603">
          <cell r="A603">
            <v>6</v>
          </cell>
          <cell r="B603">
            <v>8</v>
          </cell>
          <cell r="D603" t="str">
            <v>1100050175</v>
          </cell>
          <cell r="E603" t="str">
            <v>השילוני אהוד</v>
          </cell>
          <cell r="F603">
            <v>-14206</v>
          </cell>
        </row>
        <row r="604">
          <cell r="A604">
            <v>6</v>
          </cell>
          <cell r="B604">
            <v>8</v>
          </cell>
          <cell r="D604" t="str">
            <v>1100050184</v>
          </cell>
          <cell r="E604" t="str">
            <v>החב לפיתוח משאבי אנוש</v>
          </cell>
          <cell r="F604">
            <v>-201375.11</v>
          </cell>
        </row>
        <row r="605">
          <cell r="A605">
            <v>6</v>
          </cell>
          <cell r="D605" t="str">
            <v>1100050193</v>
          </cell>
          <cell r="E605" t="str">
            <v>החב למשק וכלכלה</v>
          </cell>
          <cell r="F605">
            <v>0</v>
          </cell>
        </row>
        <row r="606">
          <cell r="A606">
            <v>6</v>
          </cell>
          <cell r="D606" t="str">
            <v>1100050205</v>
          </cell>
          <cell r="E606" t="str">
            <v>הפרברים</v>
          </cell>
          <cell r="F606">
            <v>0</v>
          </cell>
        </row>
        <row r="607">
          <cell r="A607">
            <v>6</v>
          </cell>
          <cell r="D607" t="str">
            <v>1100060044</v>
          </cell>
          <cell r="E607" t="str">
            <v>וייל אילן</v>
          </cell>
          <cell r="F607">
            <v>0</v>
          </cell>
        </row>
        <row r="608">
          <cell r="A608">
            <v>6</v>
          </cell>
          <cell r="B608">
            <v>8</v>
          </cell>
          <cell r="D608" t="str">
            <v>1100060053</v>
          </cell>
          <cell r="E608" t="str">
            <v>וינטראוב דינה</v>
          </cell>
          <cell r="F608">
            <v>-10008</v>
          </cell>
        </row>
        <row r="609">
          <cell r="A609">
            <v>6</v>
          </cell>
          <cell r="D609" t="str">
            <v>1100070016</v>
          </cell>
          <cell r="E609" t="str">
            <v>זהו זה</v>
          </cell>
          <cell r="F609">
            <v>0</v>
          </cell>
        </row>
        <row r="610">
          <cell r="A610">
            <v>6</v>
          </cell>
          <cell r="D610" t="str">
            <v>1100070034</v>
          </cell>
          <cell r="E610" t="str">
            <v>זאביק תלם</v>
          </cell>
          <cell r="F610">
            <v>0</v>
          </cell>
        </row>
        <row r="611">
          <cell r="A611">
            <v>6</v>
          </cell>
          <cell r="B611">
            <v>8</v>
          </cell>
          <cell r="D611" t="str">
            <v>1100070043</v>
          </cell>
          <cell r="E611" t="str">
            <v>זאב המרכז לעזרה ראשונה</v>
          </cell>
          <cell r="F611">
            <v>-7390</v>
          </cell>
        </row>
        <row r="612">
          <cell r="A612">
            <v>6</v>
          </cell>
          <cell r="B612">
            <v>8</v>
          </cell>
          <cell r="D612" t="str">
            <v>1100070052</v>
          </cell>
          <cell r="E612" t="str">
            <v>זיכלינסקי אסתר</v>
          </cell>
          <cell r="F612">
            <v>-9333</v>
          </cell>
        </row>
        <row r="613">
          <cell r="A613">
            <v>6</v>
          </cell>
          <cell r="B613">
            <v>8</v>
          </cell>
          <cell r="D613" t="str">
            <v>1100080006</v>
          </cell>
          <cell r="E613" t="str">
            <v>החב לאוטומציה בע"מ</v>
          </cell>
          <cell r="F613">
            <v>-21431.2</v>
          </cell>
        </row>
        <row r="614">
          <cell r="A614">
            <v>6</v>
          </cell>
          <cell r="B614">
            <v>8</v>
          </cell>
          <cell r="D614" t="str">
            <v>1100080015</v>
          </cell>
          <cell r="E614" t="str">
            <v>חט"ב אורנית</v>
          </cell>
          <cell r="F614">
            <v>-11693</v>
          </cell>
        </row>
        <row r="615">
          <cell r="A615">
            <v>6</v>
          </cell>
          <cell r="B615">
            <v>8</v>
          </cell>
          <cell r="D615" t="str">
            <v>1100080024</v>
          </cell>
          <cell r="E615" t="str">
            <v>חב החשמל</v>
          </cell>
          <cell r="F615">
            <v>-24549.62</v>
          </cell>
        </row>
        <row r="616">
          <cell r="A616">
            <v>6</v>
          </cell>
          <cell r="D616" t="str">
            <v>1100080033</v>
          </cell>
          <cell r="E616" t="str">
            <v>ח.ג.י.י. מוצרי בניה בע"מ</v>
          </cell>
          <cell r="F616">
            <v>0</v>
          </cell>
        </row>
        <row r="617">
          <cell r="A617">
            <v>6</v>
          </cell>
          <cell r="D617" t="str">
            <v>1100080042</v>
          </cell>
          <cell r="E617" t="str">
            <v>חברה טובה-ירון מאירי בע"מ</v>
          </cell>
          <cell r="F617">
            <v>0</v>
          </cell>
        </row>
        <row r="618">
          <cell r="A618">
            <v>6</v>
          </cell>
          <cell r="B618">
            <v>8</v>
          </cell>
          <cell r="D618" t="str">
            <v>1100080051</v>
          </cell>
          <cell r="E618" t="str">
            <v>חייקין,דרור,לזר עו"ד</v>
          </cell>
          <cell r="F618">
            <v>-7833.150000000023</v>
          </cell>
        </row>
        <row r="619">
          <cell r="A619">
            <v>6</v>
          </cell>
          <cell r="D619" t="str">
            <v>1100080060</v>
          </cell>
          <cell r="E619" t="str">
            <v>ח.ממרוד בע"מ</v>
          </cell>
          <cell r="F619">
            <v>0</v>
          </cell>
        </row>
        <row r="620">
          <cell r="A620">
            <v>6</v>
          </cell>
          <cell r="D620" t="str">
            <v>1100080079</v>
          </cell>
          <cell r="E620" t="str">
            <v>חח"מ</v>
          </cell>
          <cell r="F620">
            <v>0</v>
          </cell>
        </row>
        <row r="621">
          <cell r="A621">
            <v>6</v>
          </cell>
          <cell r="B621">
            <v>8</v>
          </cell>
          <cell r="D621" t="str">
            <v>1100080088</v>
          </cell>
          <cell r="E621" t="str">
            <v>חגור תעשיות בע"מ</v>
          </cell>
          <cell r="F621">
            <v>-15000</v>
          </cell>
        </row>
        <row r="622">
          <cell r="A622">
            <v>6</v>
          </cell>
          <cell r="B622">
            <v>8</v>
          </cell>
          <cell r="D622" t="str">
            <v>1100080097</v>
          </cell>
          <cell r="E622" t="str">
            <v>חכמון גבאי בע"מ</v>
          </cell>
          <cell r="F622">
            <v>-4247</v>
          </cell>
        </row>
        <row r="623">
          <cell r="A623">
            <v>6</v>
          </cell>
          <cell r="D623" t="str">
            <v>1100080118</v>
          </cell>
          <cell r="E623" t="str">
            <v>חוות שקד</v>
          </cell>
          <cell r="F623">
            <v>0</v>
          </cell>
        </row>
        <row r="624">
          <cell r="A624">
            <v>6</v>
          </cell>
          <cell r="B624">
            <v>8</v>
          </cell>
          <cell r="D624" t="str">
            <v>1100090014</v>
          </cell>
          <cell r="E624" t="str">
            <v>טיולי ראלי בע"מ</v>
          </cell>
          <cell r="F624">
            <v>-64321.70000000007</v>
          </cell>
        </row>
        <row r="625">
          <cell r="A625">
            <v>6</v>
          </cell>
          <cell r="D625" t="str">
            <v>1100090032</v>
          </cell>
          <cell r="E625" t="str">
            <v>טנדו טכנולוגיות בע"מ</v>
          </cell>
          <cell r="F625">
            <v>0</v>
          </cell>
        </row>
        <row r="626">
          <cell r="A626">
            <v>6</v>
          </cell>
          <cell r="D626" t="str">
            <v>1100090041</v>
          </cell>
          <cell r="E626" t="str">
            <v>טלטון אלקטרוניקה בע"מ</v>
          </cell>
          <cell r="F626">
            <v>0</v>
          </cell>
        </row>
        <row r="627">
          <cell r="A627">
            <v>6</v>
          </cell>
          <cell r="B627">
            <v>8</v>
          </cell>
          <cell r="D627" t="str">
            <v>1100090050</v>
          </cell>
          <cell r="E627" t="str">
            <v>טרוט מע פיתוח ותמיכה בעמ</v>
          </cell>
          <cell r="F627">
            <v>-44979</v>
          </cell>
        </row>
        <row r="628">
          <cell r="A628">
            <v>6</v>
          </cell>
          <cell r="B628">
            <v>8</v>
          </cell>
          <cell r="D628" t="str">
            <v>1100090069</v>
          </cell>
          <cell r="E628" t="str">
            <v>טכניק 0002</v>
          </cell>
          <cell r="F628">
            <v>-291</v>
          </cell>
        </row>
        <row r="629">
          <cell r="A629">
            <v>6</v>
          </cell>
          <cell r="D629" t="str">
            <v>1100090078</v>
          </cell>
          <cell r="E629" t="str">
            <v>טלקול שרותי תקשורת בע"מ</v>
          </cell>
          <cell r="F629">
            <v>0</v>
          </cell>
        </row>
        <row r="630">
          <cell r="A630">
            <v>6</v>
          </cell>
          <cell r="B630">
            <v>8</v>
          </cell>
          <cell r="D630" t="str">
            <v>1100090087</v>
          </cell>
          <cell r="E630" t="str">
            <v>טבע-חי</v>
          </cell>
          <cell r="F630">
            <v>-925</v>
          </cell>
        </row>
        <row r="631">
          <cell r="A631">
            <v>6</v>
          </cell>
          <cell r="D631" t="str">
            <v>1100090096</v>
          </cell>
          <cell r="E631" t="str">
            <v>טרקטורים וציוד בעמ</v>
          </cell>
          <cell r="F631">
            <v>0</v>
          </cell>
        </row>
        <row r="632">
          <cell r="A632">
            <v>6</v>
          </cell>
          <cell r="D632" t="str">
            <v>1100100025</v>
          </cell>
          <cell r="E632" t="str">
            <v>יעקב אורי בע"מ</v>
          </cell>
          <cell r="F632">
            <v>0</v>
          </cell>
        </row>
        <row r="633">
          <cell r="A633">
            <v>6</v>
          </cell>
          <cell r="B633">
            <v>8</v>
          </cell>
          <cell r="D633" t="str">
            <v>1100100043</v>
          </cell>
          <cell r="E633" t="str">
            <v>יורי קפלן</v>
          </cell>
          <cell r="F633">
            <v>-3640</v>
          </cell>
        </row>
        <row r="634">
          <cell r="A634">
            <v>6</v>
          </cell>
          <cell r="D634" t="str">
            <v>1100100061</v>
          </cell>
          <cell r="E634" t="str">
            <v>א.יזהר</v>
          </cell>
          <cell r="F634">
            <v>0</v>
          </cell>
        </row>
        <row r="635">
          <cell r="A635">
            <v>6</v>
          </cell>
          <cell r="D635" t="str">
            <v>1100100070</v>
          </cell>
          <cell r="E635" t="str">
            <v>ישי דן</v>
          </cell>
          <cell r="F635">
            <v>0</v>
          </cell>
        </row>
        <row r="636">
          <cell r="A636">
            <v>6</v>
          </cell>
          <cell r="B636">
            <v>8</v>
          </cell>
          <cell r="D636" t="str">
            <v>1100100089</v>
          </cell>
          <cell r="E636" t="str">
            <v>ירון עופר</v>
          </cell>
          <cell r="F636">
            <v>-17269.2</v>
          </cell>
        </row>
        <row r="637">
          <cell r="A637">
            <v>6</v>
          </cell>
          <cell r="B637">
            <v>8</v>
          </cell>
          <cell r="D637" t="str">
            <v>1100100100</v>
          </cell>
          <cell r="E637" t="str">
            <v>יד יצחק   מזון בעמ</v>
          </cell>
          <cell r="F637">
            <v>-483.18999999999505</v>
          </cell>
        </row>
        <row r="638">
          <cell r="A638">
            <v>6</v>
          </cell>
          <cell r="B638">
            <v>8</v>
          </cell>
          <cell r="D638" t="str">
            <v>1100100119</v>
          </cell>
          <cell r="E638" t="str">
            <v>יזמקו בע"מ</v>
          </cell>
          <cell r="F638">
            <v>-4111</v>
          </cell>
        </row>
        <row r="639">
          <cell r="A639">
            <v>6</v>
          </cell>
          <cell r="D639" t="str">
            <v>1100100137</v>
          </cell>
          <cell r="E639" t="str">
            <v>יונייטד טורס</v>
          </cell>
          <cell r="F639">
            <v>0</v>
          </cell>
        </row>
        <row r="640">
          <cell r="A640">
            <v>6</v>
          </cell>
          <cell r="D640" t="str">
            <v>1100200028</v>
          </cell>
          <cell r="E640" t="str">
            <v>כספית שיווק אמנים וארועים</v>
          </cell>
          <cell r="F640">
            <v>0</v>
          </cell>
        </row>
        <row r="641">
          <cell r="A641">
            <v>6</v>
          </cell>
          <cell r="B641">
            <v>8</v>
          </cell>
          <cell r="D641" t="str">
            <v>1100200037</v>
          </cell>
          <cell r="E641" t="str">
            <v>כלי זמר בע"מ</v>
          </cell>
          <cell r="F641">
            <v>-1600</v>
          </cell>
        </row>
        <row r="642">
          <cell r="A642">
            <v>6</v>
          </cell>
          <cell r="D642" t="str">
            <v>1100200046</v>
          </cell>
          <cell r="E642" t="str">
            <v>כהן גיא</v>
          </cell>
          <cell r="F642">
            <v>0</v>
          </cell>
        </row>
        <row r="643">
          <cell r="A643">
            <v>6</v>
          </cell>
          <cell r="D643" t="str">
            <v>1100200055</v>
          </cell>
          <cell r="E643" t="str">
            <v>ש.ל.כ.שיווק צעצועים</v>
          </cell>
          <cell r="F643">
            <v>0</v>
          </cell>
        </row>
        <row r="644">
          <cell r="A644">
            <v>6</v>
          </cell>
          <cell r="B644">
            <v>8</v>
          </cell>
          <cell r="D644" t="str">
            <v>1100200064</v>
          </cell>
          <cell r="E644" t="str">
            <v>כהן בנימין-שרותי חשמל</v>
          </cell>
          <cell r="F644">
            <v>-16320.24</v>
          </cell>
        </row>
        <row r="645">
          <cell r="A645">
            <v>6</v>
          </cell>
          <cell r="B645">
            <v>8</v>
          </cell>
          <cell r="D645" t="str">
            <v>1100200103</v>
          </cell>
          <cell r="E645" t="str">
            <v>כהן-עינב חשמל ותקשורת</v>
          </cell>
          <cell r="F645">
            <v>-228</v>
          </cell>
        </row>
        <row r="646">
          <cell r="A646">
            <v>6</v>
          </cell>
          <cell r="D646" t="str">
            <v>1100300012</v>
          </cell>
          <cell r="E646" t="str">
            <v>לביא אומגה בע"מ</v>
          </cell>
          <cell r="F646">
            <v>0</v>
          </cell>
        </row>
        <row r="647">
          <cell r="A647">
            <v>6</v>
          </cell>
          <cell r="D647" t="str">
            <v>1100300021</v>
          </cell>
          <cell r="E647" t="str">
            <v>לרנטל רון-עמי</v>
          </cell>
          <cell r="F647">
            <v>0</v>
          </cell>
        </row>
        <row r="648">
          <cell r="A648">
            <v>6</v>
          </cell>
          <cell r="D648" t="str">
            <v>1100300049</v>
          </cell>
          <cell r="E648" t="str">
            <v>לאובר אריה</v>
          </cell>
          <cell r="F648">
            <v>0</v>
          </cell>
        </row>
        <row r="649">
          <cell r="A649">
            <v>6</v>
          </cell>
          <cell r="B649">
            <v>8</v>
          </cell>
          <cell r="D649" t="str">
            <v>1100300058</v>
          </cell>
          <cell r="E649" t="str">
            <v>לגן ולטף</v>
          </cell>
          <cell r="F649">
            <v>-12000</v>
          </cell>
        </row>
        <row r="650">
          <cell r="A650">
            <v>6</v>
          </cell>
          <cell r="D650" t="str">
            <v>1100300076</v>
          </cell>
          <cell r="E650" t="str">
            <v>ל.ר.ט סדנאות ישראל בע"מ</v>
          </cell>
          <cell r="F650">
            <v>0</v>
          </cell>
        </row>
        <row r="651">
          <cell r="A651">
            <v>6</v>
          </cell>
          <cell r="B651">
            <v>8</v>
          </cell>
          <cell r="D651" t="str">
            <v>1100300085</v>
          </cell>
          <cell r="E651" t="str">
            <v>לב אנרגיה בע"מ</v>
          </cell>
          <cell r="F651">
            <v>-675</v>
          </cell>
        </row>
        <row r="652">
          <cell r="A652">
            <v>6</v>
          </cell>
          <cell r="B652">
            <v>8</v>
          </cell>
          <cell r="D652" t="str">
            <v>1100400015</v>
          </cell>
          <cell r="E652" t="str">
            <v>מרזבית פלסטיקה 98 בע"מ</v>
          </cell>
          <cell r="F652">
            <v>-8771</v>
          </cell>
        </row>
        <row r="653">
          <cell r="A653">
            <v>6</v>
          </cell>
          <cell r="B653">
            <v>8</v>
          </cell>
          <cell r="D653" t="str">
            <v>1100400033</v>
          </cell>
          <cell r="E653" t="str">
            <v>מירס תקשורת בע"מ</v>
          </cell>
          <cell r="F653">
            <v>-14546.49</v>
          </cell>
        </row>
        <row r="654">
          <cell r="A654">
            <v>6</v>
          </cell>
          <cell r="D654" t="str">
            <v>1100400042</v>
          </cell>
          <cell r="E654" t="str">
            <v>מטיילי ברקנית 29 בעמ</v>
          </cell>
          <cell r="F654">
            <v>0</v>
          </cell>
        </row>
        <row r="655">
          <cell r="A655">
            <v>6</v>
          </cell>
          <cell r="B655">
            <v>50</v>
          </cell>
          <cell r="D655" t="str">
            <v>1100400051</v>
          </cell>
          <cell r="E655" t="str">
            <v>מלבי בניין ופתוח בע"מ</v>
          </cell>
          <cell r="F655">
            <v>45.64999999990687</v>
          </cell>
        </row>
        <row r="656">
          <cell r="A656">
            <v>6</v>
          </cell>
          <cell r="D656" t="str">
            <v>1100400060</v>
          </cell>
          <cell r="E656" t="str">
            <v>מור קול</v>
          </cell>
          <cell r="F656">
            <v>0</v>
          </cell>
        </row>
        <row r="657">
          <cell r="A657">
            <v>6</v>
          </cell>
          <cell r="D657" t="str">
            <v>1100400079</v>
          </cell>
          <cell r="E657" t="str">
            <v>מוסך אדנים בע"מ</v>
          </cell>
          <cell r="F657">
            <v>0</v>
          </cell>
        </row>
        <row r="658">
          <cell r="A658">
            <v>6</v>
          </cell>
          <cell r="D658" t="str">
            <v>1100400088</v>
          </cell>
          <cell r="E658" t="str">
            <v>מוסך דסוקי</v>
          </cell>
          <cell r="F658">
            <v>0</v>
          </cell>
        </row>
        <row r="659">
          <cell r="A659">
            <v>6</v>
          </cell>
          <cell r="D659" t="str">
            <v>1100400097</v>
          </cell>
          <cell r="E659" t="str">
            <v>חמ"ד מרכז למוצרי חשמל</v>
          </cell>
          <cell r="F659">
            <v>0</v>
          </cell>
        </row>
        <row r="660">
          <cell r="A660">
            <v>6</v>
          </cell>
          <cell r="D660" t="str">
            <v>1100400109</v>
          </cell>
          <cell r="E660" t="str">
            <v>מגן דוד אדום בישראל</v>
          </cell>
          <cell r="F660">
            <v>0</v>
          </cell>
        </row>
        <row r="661">
          <cell r="A661">
            <v>6</v>
          </cell>
          <cell r="D661" t="str">
            <v>1100400118</v>
          </cell>
          <cell r="E661" t="str">
            <v>מגוון 22</v>
          </cell>
          <cell r="F661">
            <v>0</v>
          </cell>
        </row>
        <row r="662">
          <cell r="A662">
            <v>6</v>
          </cell>
          <cell r="D662" t="str">
            <v>1100400127</v>
          </cell>
          <cell r="E662" t="str">
            <v>מדידות שרותי ביצוע</v>
          </cell>
          <cell r="F662">
            <v>0</v>
          </cell>
        </row>
        <row r="663">
          <cell r="A663">
            <v>6</v>
          </cell>
          <cell r="D663" t="str">
            <v>1100400136</v>
          </cell>
          <cell r="E663" t="str">
            <v>מוסך המאה עשרים ואחד בע"מ</v>
          </cell>
          <cell r="F663">
            <v>0</v>
          </cell>
        </row>
        <row r="664">
          <cell r="A664">
            <v>6</v>
          </cell>
          <cell r="D664" t="str">
            <v>1100400145</v>
          </cell>
          <cell r="E664" t="str">
            <v>מרום אפ.ג'י.פי בעמ</v>
          </cell>
          <cell r="F664">
            <v>0</v>
          </cell>
        </row>
        <row r="665">
          <cell r="A665">
            <v>6</v>
          </cell>
          <cell r="D665" t="str">
            <v>1100400163</v>
          </cell>
          <cell r="E665" t="str">
            <v>מכון קשר</v>
          </cell>
          <cell r="F665">
            <v>0</v>
          </cell>
        </row>
        <row r="666">
          <cell r="A666">
            <v>6</v>
          </cell>
          <cell r="D666" t="str">
            <v>1100400181</v>
          </cell>
          <cell r="E666" t="str">
            <v>מכון שחר-אורה שינרמן בעמ</v>
          </cell>
          <cell r="F666">
            <v>0</v>
          </cell>
        </row>
        <row r="667">
          <cell r="A667">
            <v>6</v>
          </cell>
          <cell r="D667" t="str">
            <v>1100400190</v>
          </cell>
          <cell r="E667" t="str">
            <v>מרום כלי נגינה בעמ</v>
          </cell>
          <cell r="F667">
            <v>0</v>
          </cell>
        </row>
        <row r="668">
          <cell r="A668">
            <v>6</v>
          </cell>
          <cell r="B668">
            <v>8</v>
          </cell>
          <cell r="D668" t="str">
            <v>1100400202</v>
          </cell>
          <cell r="E668" t="str">
            <v>מלאכי דורית</v>
          </cell>
          <cell r="F668">
            <v>-1250</v>
          </cell>
        </row>
        <row r="669">
          <cell r="A669">
            <v>6</v>
          </cell>
          <cell r="B669">
            <v>8</v>
          </cell>
          <cell r="D669" t="str">
            <v>1100400211</v>
          </cell>
          <cell r="E669" t="str">
            <v>מוקד-מצוק</v>
          </cell>
          <cell r="F669">
            <v>-2106</v>
          </cell>
        </row>
        <row r="670">
          <cell r="A670">
            <v>6</v>
          </cell>
          <cell r="D670" t="str">
            <v>1100400239</v>
          </cell>
          <cell r="E670" t="str">
            <v>מכון ברנהרדט</v>
          </cell>
          <cell r="F670">
            <v>0</v>
          </cell>
        </row>
        <row r="671">
          <cell r="A671">
            <v>6</v>
          </cell>
          <cell r="D671" t="str">
            <v>1100400248</v>
          </cell>
          <cell r="E671" t="str">
            <v>מכון שלם א.מ. בעמ</v>
          </cell>
          <cell r="F671">
            <v>0</v>
          </cell>
        </row>
        <row r="672">
          <cell r="A672">
            <v>6</v>
          </cell>
          <cell r="B672">
            <v>8</v>
          </cell>
          <cell r="D672" t="str">
            <v>1100400266</v>
          </cell>
          <cell r="E672" t="str">
            <v>מזלקאן לפרסום והפקות בע"מ</v>
          </cell>
          <cell r="F672">
            <v>-187.2</v>
          </cell>
        </row>
        <row r="673">
          <cell r="A673">
            <v>6</v>
          </cell>
          <cell r="B673">
            <v>8</v>
          </cell>
          <cell r="D673" t="str">
            <v>1100400284</v>
          </cell>
          <cell r="E673" t="str">
            <v>משכילון בע"מ</v>
          </cell>
          <cell r="F673">
            <v>-855</v>
          </cell>
        </row>
        <row r="674">
          <cell r="A674">
            <v>6</v>
          </cell>
          <cell r="B674">
            <v>8</v>
          </cell>
          <cell r="D674" t="str">
            <v>1100400293</v>
          </cell>
          <cell r="E674" t="str">
            <v>משתלות מדמון בע"מ</v>
          </cell>
          <cell r="F674">
            <v>-6987</v>
          </cell>
        </row>
        <row r="675">
          <cell r="A675">
            <v>6</v>
          </cell>
          <cell r="D675" t="str">
            <v>1100400305</v>
          </cell>
          <cell r="E675" t="str">
            <v>החברה למשק וכלכלה</v>
          </cell>
          <cell r="F675">
            <v>0</v>
          </cell>
        </row>
        <row r="676">
          <cell r="A676">
            <v>6</v>
          </cell>
          <cell r="B676">
            <v>8</v>
          </cell>
          <cell r="D676" t="str">
            <v>1100400314</v>
          </cell>
          <cell r="E676" t="str">
            <v>מ.ט.ר כלי גינון בע"מ</v>
          </cell>
          <cell r="F676">
            <v>-760</v>
          </cell>
        </row>
        <row r="677">
          <cell r="A677">
            <v>6</v>
          </cell>
          <cell r="D677" t="str">
            <v>1100400332</v>
          </cell>
          <cell r="E677" t="str">
            <v>מי צורים-מבוטל</v>
          </cell>
          <cell r="F677">
            <v>0</v>
          </cell>
        </row>
        <row r="678">
          <cell r="A678">
            <v>6</v>
          </cell>
          <cell r="D678" t="str">
            <v>1100400369</v>
          </cell>
          <cell r="E678" t="str">
            <v>מועדון חובטי הזהב</v>
          </cell>
          <cell r="F678">
            <v>0</v>
          </cell>
        </row>
        <row r="679">
          <cell r="A679">
            <v>6</v>
          </cell>
          <cell r="D679" t="str">
            <v>1100400387</v>
          </cell>
          <cell r="E679" t="str">
            <v>מגש פרבר בע"מ</v>
          </cell>
          <cell r="F679">
            <v>0</v>
          </cell>
        </row>
        <row r="680">
          <cell r="A680">
            <v>6</v>
          </cell>
          <cell r="B680">
            <v>8</v>
          </cell>
          <cell r="D680" t="str">
            <v>1100400396</v>
          </cell>
          <cell r="E680" t="str">
            <v>מלאכת  מחשבת</v>
          </cell>
          <cell r="F680">
            <v>-1467</v>
          </cell>
        </row>
        <row r="681">
          <cell r="A681">
            <v>6</v>
          </cell>
          <cell r="D681" t="str">
            <v>1100400408</v>
          </cell>
          <cell r="E681" t="str">
            <v>מירב חב" לפיתוח תוכנות</v>
          </cell>
          <cell r="F681">
            <v>0</v>
          </cell>
        </row>
        <row r="682">
          <cell r="A682">
            <v>6</v>
          </cell>
          <cell r="D682" t="str">
            <v>1100400417</v>
          </cell>
          <cell r="E682" t="str">
            <v>מ.א.שומרון</v>
          </cell>
          <cell r="F682">
            <v>0</v>
          </cell>
        </row>
        <row r="683">
          <cell r="A683">
            <v>6</v>
          </cell>
          <cell r="D683" t="str">
            <v>1100400426</v>
          </cell>
          <cell r="E683" t="str">
            <v>מ מ ש</v>
          </cell>
          <cell r="F683">
            <v>0</v>
          </cell>
        </row>
        <row r="684">
          <cell r="A684">
            <v>6</v>
          </cell>
          <cell r="D684" t="str">
            <v>1100400444</v>
          </cell>
          <cell r="E684" t="str">
            <v>מוסך דיב</v>
          </cell>
          <cell r="F684">
            <v>0</v>
          </cell>
        </row>
        <row r="685">
          <cell r="A685">
            <v>6</v>
          </cell>
          <cell r="D685" t="str">
            <v>1100400453</v>
          </cell>
          <cell r="E685" t="str">
            <v>מועדון ספורט אורנית</v>
          </cell>
          <cell r="F685">
            <v>0</v>
          </cell>
        </row>
        <row r="686">
          <cell r="A686">
            <v>6</v>
          </cell>
          <cell r="D686" t="str">
            <v>1100400462</v>
          </cell>
          <cell r="E686" t="str">
            <v>מי צורים מטהרי מים בעמ</v>
          </cell>
          <cell r="F686">
            <v>0</v>
          </cell>
        </row>
        <row r="687">
          <cell r="A687">
            <v>6</v>
          </cell>
          <cell r="D687" t="str">
            <v>1100400471</v>
          </cell>
          <cell r="E687" t="str">
            <v>מור יגאל</v>
          </cell>
          <cell r="F687">
            <v>0</v>
          </cell>
        </row>
        <row r="688">
          <cell r="A688">
            <v>6</v>
          </cell>
          <cell r="B688">
            <v>8</v>
          </cell>
          <cell r="D688" t="str">
            <v>1100400480</v>
          </cell>
          <cell r="E688" t="str">
            <v>מצודה אביזרי בטיחות בעמ</v>
          </cell>
          <cell r="F688">
            <v>-187</v>
          </cell>
        </row>
        <row r="689">
          <cell r="A689">
            <v>6</v>
          </cell>
          <cell r="B689">
            <v>8</v>
          </cell>
          <cell r="D689" t="str">
            <v>1100400538</v>
          </cell>
          <cell r="E689" t="str">
            <v>מי עדן בע"מ</v>
          </cell>
          <cell r="F689">
            <v>-134</v>
          </cell>
        </row>
        <row r="690">
          <cell r="A690">
            <v>6</v>
          </cell>
          <cell r="B690">
            <v>8</v>
          </cell>
          <cell r="D690" t="str">
            <v>1100400604</v>
          </cell>
          <cell r="E690" t="str">
            <v>מילגם בע"מ</v>
          </cell>
          <cell r="F690">
            <v>-62698.53</v>
          </cell>
        </row>
        <row r="691">
          <cell r="A691">
            <v>6</v>
          </cell>
          <cell r="B691">
            <v>8</v>
          </cell>
          <cell r="D691" t="str">
            <v>1100401003</v>
          </cell>
          <cell r="E691" t="str">
            <v>מקורות מים</v>
          </cell>
          <cell r="F691">
            <v>-55357</v>
          </cell>
        </row>
        <row r="692">
          <cell r="A692">
            <v>6</v>
          </cell>
          <cell r="D692" t="str">
            <v>1100500018</v>
          </cell>
          <cell r="E692" t="str">
            <v>ניר גלים לגני ילדים</v>
          </cell>
          <cell r="F692">
            <v>0</v>
          </cell>
        </row>
        <row r="693">
          <cell r="A693">
            <v>6</v>
          </cell>
          <cell r="B693">
            <v>8</v>
          </cell>
          <cell r="D693" t="str">
            <v>1100500027</v>
          </cell>
          <cell r="E693" t="str">
            <v>נאות דורית בע"מ</v>
          </cell>
          <cell r="F693">
            <v>-115884.8</v>
          </cell>
        </row>
        <row r="694">
          <cell r="A694">
            <v>6</v>
          </cell>
          <cell r="D694" t="str">
            <v>1100500054</v>
          </cell>
          <cell r="E694" t="str">
            <v>נבוב בע"מ</v>
          </cell>
          <cell r="F694">
            <v>0</v>
          </cell>
        </row>
        <row r="695">
          <cell r="A695">
            <v>6</v>
          </cell>
          <cell r="D695" t="str">
            <v>1100500072</v>
          </cell>
          <cell r="E695" t="str">
            <v>נגרית האחים ח.ס. בע"מ</v>
          </cell>
          <cell r="F695">
            <v>0</v>
          </cell>
        </row>
        <row r="696">
          <cell r="A696">
            <v>6</v>
          </cell>
          <cell r="D696" t="str">
            <v>1100500081</v>
          </cell>
          <cell r="E696" t="str">
            <v>נ.י.ש בניה ופיתוח מרחבים</v>
          </cell>
          <cell r="F696">
            <v>0</v>
          </cell>
        </row>
        <row r="697">
          <cell r="A697">
            <v>6</v>
          </cell>
          <cell r="D697" t="str">
            <v>1100500102</v>
          </cell>
          <cell r="E697" t="str">
            <v>נאמן הפקות 0002 בעמ</v>
          </cell>
          <cell r="F697">
            <v>0</v>
          </cell>
        </row>
        <row r="698">
          <cell r="A698">
            <v>6</v>
          </cell>
          <cell r="D698" t="str">
            <v>1100500111</v>
          </cell>
          <cell r="E698" t="str">
            <v>ניקה שרותי טלמרקטינג</v>
          </cell>
          <cell r="F698">
            <v>0</v>
          </cell>
        </row>
        <row r="699">
          <cell r="A699">
            <v>6</v>
          </cell>
          <cell r="D699" t="str">
            <v>1100500120</v>
          </cell>
          <cell r="E699" t="str">
            <v>ניוקול בע"מ</v>
          </cell>
          <cell r="F699">
            <v>0</v>
          </cell>
        </row>
        <row r="700">
          <cell r="A700">
            <v>6</v>
          </cell>
          <cell r="D700" t="str">
            <v>1100500139</v>
          </cell>
          <cell r="E700" t="str">
            <v>נס- אי אנ גי בעמ</v>
          </cell>
          <cell r="F700">
            <v>0</v>
          </cell>
        </row>
        <row r="701">
          <cell r="A701">
            <v>6</v>
          </cell>
          <cell r="D701" t="str">
            <v>1100500148</v>
          </cell>
          <cell r="E701" t="str">
            <v>נאוה הפקות בעמ</v>
          </cell>
          <cell r="F701">
            <v>0</v>
          </cell>
        </row>
        <row r="702">
          <cell r="A702">
            <v>6</v>
          </cell>
          <cell r="D702" t="str">
            <v>1100500157</v>
          </cell>
          <cell r="E702" t="str">
            <v>נגרית נוי</v>
          </cell>
          <cell r="F702">
            <v>0</v>
          </cell>
        </row>
        <row r="703">
          <cell r="A703">
            <v>6</v>
          </cell>
          <cell r="B703">
            <v>8</v>
          </cell>
          <cell r="D703" t="str">
            <v>1100600011</v>
          </cell>
          <cell r="E703" t="str">
            <v>ספורט גום בע"מ</v>
          </cell>
          <cell r="F703">
            <v>-976</v>
          </cell>
        </row>
        <row r="704">
          <cell r="A704">
            <v>6</v>
          </cell>
          <cell r="D704" t="str">
            <v>1100600039</v>
          </cell>
          <cell r="E704" t="str">
            <v>ספיקינג בעמ</v>
          </cell>
          <cell r="F704">
            <v>0</v>
          </cell>
        </row>
        <row r="705">
          <cell r="A705">
            <v>6</v>
          </cell>
          <cell r="D705" t="str">
            <v>1100600048</v>
          </cell>
          <cell r="E705" t="str">
            <v>סטימצקי גרופ בע"מ</v>
          </cell>
          <cell r="F705">
            <v>0</v>
          </cell>
        </row>
        <row r="706">
          <cell r="A706">
            <v>6</v>
          </cell>
          <cell r="D706" t="str">
            <v>1100600057</v>
          </cell>
          <cell r="E706" t="str">
            <v>סאמר-דאנס</v>
          </cell>
          <cell r="F706">
            <v>0</v>
          </cell>
        </row>
        <row r="707">
          <cell r="A707">
            <v>6</v>
          </cell>
          <cell r="D707" t="str">
            <v>1100600066</v>
          </cell>
          <cell r="E707" t="str">
            <v>סופר כביש בע"מ</v>
          </cell>
          <cell r="F707">
            <v>0</v>
          </cell>
        </row>
        <row r="708">
          <cell r="A708">
            <v>6</v>
          </cell>
          <cell r="B708">
            <v>8</v>
          </cell>
          <cell r="D708" t="str">
            <v>1100600075</v>
          </cell>
          <cell r="E708" t="str">
            <v>ספקטור ורדה</v>
          </cell>
          <cell r="F708">
            <v>-6192</v>
          </cell>
        </row>
        <row r="709">
          <cell r="A709">
            <v>6</v>
          </cell>
          <cell r="D709" t="str">
            <v>1100600084</v>
          </cell>
          <cell r="E709" t="str">
            <v>סקאי ישראקלאב</v>
          </cell>
          <cell r="F709">
            <v>0</v>
          </cell>
        </row>
        <row r="710">
          <cell r="A710">
            <v>6</v>
          </cell>
          <cell r="D710" t="str">
            <v>1100600093</v>
          </cell>
          <cell r="E710" t="str">
            <v>סולבי בע"מ</v>
          </cell>
          <cell r="F710">
            <v>0</v>
          </cell>
        </row>
        <row r="711">
          <cell r="A711">
            <v>6</v>
          </cell>
          <cell r="D711" t="str">
            <v>1100600105</v>
          </cell>
          <cell r="E711" t="str">
            <v>סביבות תכנון בע"מ</v>
          </cell>
          <cell r="F711">
            <v>0</v>
          </cell>
        </row>
        <row r="712">
          <cell r="A712">
            <v>6</v>
          </cell>
          <cell r="D712" t="str">
            <v>1100600114</v>
          </cell>
          <cell r="E712" t="str">
            <v>סטודיו ציקו</v>
          </cell>
          <cell r="F712">
            <v>0</v>
          </cell>
        </row>
        <row r="713">
          <cell r="A713">
            <v>6</v>
          </cell>
          <cell r="D713" t="str">
            <v>1100700014</v>
          </cell>
          <cell r="E713" t="str">
            <v>עיר השעשועים</v>
          </cell>
          <cell r="F713">
            <v>0</v>
          </cell>
        </row>
        <row r="714">
          <cell r="A714">
            <v>6</v>
          </cell>
          <cell r="D714" t="str">
            <v>1100700032</v>
          </cell>
          <cell r="E714" t="str">
            <v>עתיד ניהול חקלאי בע"מ</v>
          </cell>
          <cell r="F714">
            <v>0</v>
          </cell>
        </row>
        <row r="715">
          <cell r="A715">
            <v>6</v>
          </cell>
          <cell r="D715" t="str">
            <v>1100700041</v>
          </cell>
          <cell r="E715" t="str">
            <v>עיסא למסחר ועב עפר בע"מ</v>
          </cell>
          <cell r="F715">
            <v>0</v>
          </cell>
        </row>
        <row r="716">
          <cell r="A716">
            <v>6</v>
          </cell>
          <cell r="D716" t="str">
            <v>1100700087</v>
          </cell>
          <cell r="E716" t="str">
            <v>עוזרם זק"ש בע"מ</v>
          </cell>
          <cell r="F716">
            <v>0</v>
          </cell>
        </row>
        <row r="717">
          <cell r="A717">
            <v>6</v>
          </cell>
          <cell r="D717" t="str">
            <v>1100700096</v>
          </cell>
          <cell r="E717" t="str">
            <v>ענף מהנדסים</v>
          </cell>
          <cell r="F717">
            <v>0</v>
          </cell>
        </row>
        <row r="718">
          <cell r="A718">
            <v>6</v>
          </cell>
          <cell r="D718" t="str">
            <v>1100700108</v>
          </cell>
          <cell r="E718" t="str">
            <v>ערד שלמה</v>
          </cell>
          <cell r="F718">
            <v>0</v>
          </cell>
        </row>
        <row r="719">
          <cell r="A719">
            <v>6</v>
          </cell>
          <cell r="B719">
            <v>8</v>
          </cell>
          <cell r="D719" t="str">
            <v>1100700153</v>
          </cell>
          <cell r="E719" t="str">
            <v>עידן מ.ש.צ.מיכון משרדי</v>
          </cell>
          <cell r="F719">
            <v>-5419</v>
          </cell>
        </row>
        <row r="720">
          <cell r="A720">
            <v>6</v>
          </cell>
          <cell r="D720" t="str">
            <v>1100800026</v>
          </cell>
          <cell r="E720" t="str">
            <v>פוקוס פילם</v>
          </cell>
          <cell r="F720">
            <v>0</v>
          </cell>
        </row>
        <row r="721">
          <cell r="A721">
            <v>6</v>
          </cell>
          <cell r="B721">
            <v>8</v>
          </cell>
          <cell r="D721" t="str">
            <v>1100800035</v>
          </cell>
          <cell r="E721" t="str">
            <v>פרחי המושב</v>
          </cell>
          <cell r="F721">
            <v>-629</v>
          </cell>
        </row>
        <row r="722">
          <cell r="A722">
            <v>6</v>
          </cell>
          <cell r="D722" t="str">
            <v>1100800044</v>
          </cell>
          <cell r="E722" t="str">
            <v>פרסומי ניסא</v>
          </cell>
          <cell r="F722">
            <v>0</v>
          </cell>
        </row>
        <row r="723">
          <cell r="A723">
            <v>6</v>
          </cell>
          <cell r="D723" t="str">
            <v>1100800053</v>
          </cell>
          <cell r="E723" t="str">
            <v>פיין פייב</v>
          </cell>
          <cell r="F723">
            <v>0</v>
          </cell>
        </row>
        <row r="724">
          <cell r="A724">
            <v>6</v>
          </cell>
          <cell r="B724">
            <v>8</v>
          </cell>
          <cell r="D724" t="str">
            <v>1100800062</v>
          </cell>
          <cell r="E724" t="str">
            <v>פלזמה ע"ר</v>
          </cell>
          <cell r="F724">
            <v>-23000</v>
          </cell>
        </row>
        <row r="725">
          <cell r="A725">
            <v>6</v>
          </cell>
          <cell r="B725">
            <v>8</v>
          </cell>
          <cell r="D725" t="str">
            <v>1100800071</v>
          </cell>
          <cell r="E725" t="str">
            <v>פאמטקס  בעמ</v>
          </cell>
          <cell r="F725">
            <v>-5850</v>
          </cell>
        </row>
        <row r="726">
          <cell r="A726">
            <v>6</v>
          </cell>
          <cell r="B726">
            <v>8</v>
          </cell>
          <cell r="D726" t="str">
            <v>1100800080</v>
          </cell>
          <cell r="E726" t="str">
            <v>פילת )ישראל( בע"מ</v>
          </cell>
          <cell r="F726">
            <v>-3459</v>
          </cell>
        </row>
        <row r="727">
          <cell r="A727">
            <v>6</v>
          </cell>
          <cell r="D727" t="str">
            <v>1100800099</v>
          </cell>
          <cell r="E727" t="str">
            <v>כלל  חב לביטוח בע"מ</v>
          </cell>
          <cell r="F727">
            <v>0</v>
          </cell>
        </row>
        <row r="728">
          <cell r="A728">
            <v>6</v>
          </cell>
          <cell r="D728" t="str">
            <v>1100800101</v>
          </cell>
          <cell r="E728" t="str">
            <v>ש.וש. פכטר</v>
          </cell>
          <cell r="F728">
            <v>0</v>
          </cell>
        </row>
        <row r="729">
          <cell r="A729">
            <v>6</v>
          </cell>
          <cell r="D729" t="str">
            <v>1100800110</v>
          </cell>
          <cell r="E729" t="str">
            <v>פרנגי בני</v>
          </cell>
          <cell r="F729">
            <v>0</v>
          </cell>
        </row>
        <row r="730">
          <cell r="A730">
            <v>6</v>
          </cell>
          <cell r="D730" t="str">
            <v>1100800129</v>
          </cell>
          <cell r="E730" t="str">
            <v>פוטו קרן אור</v>
          </cell>
          <cell r="F730">
            <v>0</v>
          </cell>
        </row>
        <row r="731">
          <cell r="A731">
            <v>6</v>
          </cell>
          <cell r="B731">
            <v>8</v>
          </cell>
          <cell r="D731" t="str">
            <v>1100800138</v>
          </cell>
          <cell r="E731" t="str">
            <v>פנאי המאה ה 12 בע"מ</v>
          </cell>
          <cell r="F731">
            <v>-4008.15</v>
          </cell>
        </row>
        <row r="732">
          <cell r="A732">
            <v>6</v>
          </cell>
          <cell r="B732">
            <v>8</v>
          </cell>
          <cell r="D732" t="str">
            <v>1100900029</v>
          </cell>
          <cell r="E732" t="str">
            <v>צבע הטבע</v>
          </cell>
          <cell r="F732">
            <v>-2106</v>
          </cell>
        </row>
        <row r="733">
          <cell r="A733">
            <v>6</v>
          </cell>
          <cell r="D733" t="str">
            <v>1100900047</v>
          </cell>
          <cell r="E733" t="str">
            <v>צוות 3 נקיון ושרותים</v>
          </cell>
          <cell r="F733">
            <v>0</v>
          </cell>
        </row>
        <row r="734">
          <cell r="A734">
            <v>6</v>
          </cell>
          <cell r="D734" t="str">
            <v>1100900065</v>
          </cell>
          <cell r="E734" t="str">
            <v>ציוני ליאור</v>
          </cell>
          <cell r="F734">
            <v>0</v>
          </cell>
        </row>
        <row r="735">
          <cell r="A735">
            <v>6</v>
          </cell>
          <cell r="B735">
            <v>8</v>
          </cell>
          <cell r="D735" t="str">
            <v>1100900074</v>
          </cell>
          <cell r="E735" t="str">
            <v>צמיגי קסם</v>
          </cell>
          <cell r="F735">
            <v>-2937</v>
          </cell>
        </row>
        <row r="736">
          <cell r="A736">
            <v>6</v>
          </cell>
          <cell r="B736">
            <v>8</v>
          </cell>
          <cell r="D736" t="str">
            <v>1100900083</v>
          </cell>
          <cell r="E736" t="str">
            <v>צבי כהן ואחיו</v>
          </cell>
          <cell r="F736">
            <v>-1010</v>
          </cell>
        </row>
        <row r="737">
          <cell r="A737">
            <v>6</v>
          </cell>
          <cell r="D737" t="str">
            <v>1100900092</v>
          </cell>
          <cell r="E737" t="str">
            <v>צנובר</v>
          </cell>
          <cell r="F737">
            <v>0</v>
          </cell>
        </row>
        <row r="738">
          <cell r="A738">
            <v>6</v>
          </cell>
          <cell r="B738">
            <v>8</v>
          </cell>
          <cell r="D738" t="str">
            <v>1101000010</v>
          </cell>
          <cell r="E738" t="str">
            <v>קרביץ בע"מ</v>
          </cell>
          <cell r="F738">
            <v>-12430.65</v>
          </cell>
        </row>
        <row r="739">
          <cell r="A739">
            <v>6</v>
          </cell>
          <cell r="B739">
            <v>8</v>
          </cell>
          <cell r="D739" t="str">
            <v>1101000029</v>
          </cell>
          <cell r="E739" t="str">
            <v>קב לאומי כימיקלים</v>
          </cell>
          <cell r="F739">
            <v>-2260</v>
          </cell>
        </row>
        <row r="740">
          <cell r="A740">
            <v>6</v>
          </cell>
          <cell r="D740" t="str">
            <v>1101000038</v>
          </cell>
          <cell r="E740" t="str">
            <v>קמפיין תקשורת ופרסום</v>
          </cell>
          <cell r="F740">
            <v>0</v>
          </cell>
        </row>
        <row r="741">
          <cell r="A741">
            <v>6</v>
          </cell>
          <cell r="B741">
            <v>8</v>
          </cell>
          <cell r="D741" t="str">
            <v>1101000056</v>
          </cell>
          <cell r="E741" t="str">
            <v>קליר כימיקלים שיווק בע"מ</v>
          </cell>
          <cell r="F741">
            <v>-10889</v>
          </cell>
        </row>
        <row r="742">
          <cell r="A742">
            <v>6</v>
          </cell>
          <cell r="D742" t="str">
            <v>1101000065</v>
          </cell>
          <cell r="E742" t="str">
            <v>קיבוץ משמר העמק</v>
          </cell>
          <cell r="F742">
            <v>0</v>
          </cell>
        </row>
        <row r="743">
          <cell r="A743">
            <v>6</v>
          </cell>
          <cell r="D743" t="str">
            <v>1101000074</v>
          </cell>
          <cell r="E743" t="str">
            <v>קדים )הדרכה( בע"מ</v>
          </cell>
          <cell r="F743">
            <v>0</v>
          </cell>
        </row>
        <row r="744">
          <cell r="A744">
            <v>6</v>
          </cell>
          <cell r="D744" t="str">
            <v>1101000083</v>
          </cell>
          <cell r="E744" t="str">
            <v>קפה NI</v>
          </cell>
          <cell r="F744">
            <v>0</v>
          </cell>
        </row>
        <row r="745">
          <cell r="A745">
            <v>6</v>
          </cell>
          <cell r="D745" t="str">
            <v>1101000092</v>
          </cell>
          <cell r="E745" t="str">
            <v>קרנת תעשיות 8891 בע"מ</v>
          </cell>
          <cell r="F745">
            <v>0</v>
          </cell>
        </row>
        <row r="746">
          <cell r="A746">
            <v>6</v>
          </cell>
          <cell r="D746" t="str">
            <v>1101000104</v>
          </cell>
          <cell r="E746" t="str">
            <v>קמפיין תקשורת ופרסום בע"מ</v>
          </cell>
          <cell r="F746">
            <v>0</v>
          </cell>
        </row>
        <row r="747">
          <cell r="A747">
            <v>6</v>
          </cell>
          <cell r="B747">
            <v>8</v>
          </cell>
          <cell r="D747" t="str">
            <v>1101000113</v>
          </cell>
          <cell r="E747" t="str">
            <v>קבוץ רמת הכובש</v>
          </cell>
          <cell r="F747">
            <v>-772.2</v>
          </cell>
        </row>
        <row r="748">
          <cell r="A748">
            <v>6</v>
          </cell>
          <cell r="D748" t="str">
            <v>1101000131</v>
          </cell>
          <cell r="E748" t="str">
            <v>קידי קיט י.ד.ע בע"מ</v>
          </cell>
          <cell r="F748">
            <v>0</v>
          </cell>
        </row>
        <row r="749">
          <cell r="A749">
            <v>6</v>
          </cell>
          <cell r="D749" t="str">
            <v>1101000140</v>
          </cell>
          <cell r="E749" t="str">
            <v>קייטרינג הנסיך</v>
          </cell>
          <cell r="F749">
            <v>0</v>
          </cell>
        </row>
        <row r="750">
          <cell r="A750">
            <v>6</v>
          </cell>
          <cell r="D750" t="str">
            <v>1101000159</v>
          </cell>
          <cell r="E750" t="str">
            <v>קוקטיילים וחלומות</v>
          </cell>
          <cell r="F750">
            <v>0</v>
          </cell>
        </row>
        <row r="751">
          <cell r="A751">
            <v>6</v>
          </cell>
          <cell r="D751" t="str">
            <v>1101000168</v>
          </cell>
          <cell r="E751" t="str">
            <v>מבוטל</v>
          </cell>
          <cell r="F751">
            <v>0</v>
          </cell>
        </row>
        <row r="752">
          <cell r="A752">
            <v>6</v>
          </cell>
          <cell r="B752">
            <v>8</v>
          </cell>
          <cell r="D752" t="str">
            <v>1101000177</v>
          </cell>
          <cell r="E752" t="str">
            <v>קוממי שלום</v>
          </cell>
          <cell r="F752">
            <v>-348.65000000000055</v>
          </cell>
        </row>
        <row r="753">
          <cell r="A753">
            <v>6</v>
          </cell>
          <cell r="B753">
            <v>8</v>
          </cell>
          <cell r="D753" t="str">
            <v>1101000186</v>
          </cell>
          <cell r="E753" t="str">
            <v>קניון שערי תקוה בע"מ</v>
          </cell>
          <cell r="F753">
            <v>-2787.85</v>
          </cell>
        </row>
        <row r="754">
          <cell r="A754">
            <v>6</v>
          </cell>
          <cell r="D754" t="str">
            <v>1101000195</v>
          </cell>
          <cell r="E754" t="str">
            <v>ק.ר.תכנון תשתיות בע"מ</v>
          </cell>
          <cell r="F754">
            <v>0</v>
          </cell>
        </row>
        <row r="755">
          <cell r="A755">
            <v>6</v>
          </cell>
          <cell r="B755">
            <v>8</v>
          </cell>
          <cell r="D755" t="str">
            <v>1101000207</v>
          </cell>
          <cell r="E755" t="str">
            <v>קמינצקי דניאל</v>
          </cell>
          <cell r="F755">
            <v>-9734.77</v>
          </cell>
        </row>
        <row r="756">
          <cell r="A756">
            <v>6</v>
          </cell>
          <cell r="D756" t="str">
            <v>1101000216</v>
          </cell>
          <cell r="E756" t="str">
            <v>מבוטל</v>
          </cell>
          <cell r="F756">
            <v>0</v>
          </cell>
        </row>
        <row r="757">
          <cell r="A757">
            <v>6</v>
          </cell>
          <cell r="D757" t="str">
            <v>1101000225</v>
          </cell>
          <cell r="E757" t="str">
            <v>קליין יוסי</v>
          </cell>
          <cell r="F757">
            <v>0</v>
          </cell>
        </row>
        <row r="758">
          <cell r="A758">
            <v>6</v>
          </cell>
          <cell r="B758">
            <v>8</v>
          </cell>
          <cell r="D758" t="str">
            <v>1101000234</v>
          </cell>
          <cell r="E758" t="str">
            <v>קונספט מטבחים בעמ</v>
          </cell>
          <cell r="F758">
            <v>-702</v>
          </cell>
        </row>
        <row r="759">
          <cell r="A759">
            <v>6</v>
          </cell>
          <cell r="D759" t="str">
            <v>1101000243</v>
          </cell>
          <cell r="E759" t="str">
            <v>קרמיכייף</v>
          </cell>
          <cell r="F759">
            <v>0</v>
          </cell>
        </row>
        <row r="760">
          <cell r="A760">
            <v>6</v>
          </cell>
          <cell r="D760" t="str">
            <v>1101000252</v>
          </cell>
          <cell r="E760" t="str">
            <v>קליק</v>
          </cell>
          <cell r="F760">
            <v>0</v>
          </cell>
        </row>
        <row r="761">
          <cell r="A761">
            <v>6</v>
          </cell>
          <cell r="B761">
            <v>8</v>
          </cell>
          <cell r="D761" t="str">
            <v>1101000261</v>
          </cell>
          <cell r="E761" t="str">
            <v>קלינגהופר טימור</v>
          </cell>
          <cell r="F761">
            <v>-2829</v>
          </cell>
        </row>
        <row r="762">
          <cell r="A762">
            <v>6</v>
          </cell>
          <cell r="D762" t="str">
            <v>1102000044</v>
          </cell>
          <cell r="E762" t="str">
            <v>רחל המלכה ה-1 בעמ</v>
          </cell>
          <cell r="F762">
            <v>0</v>
          </cell>
        </row>
        <row r="763">
          <cell r="A763">
            <v>6</v>
          </cell>
          <cell r="D763" t="str">
            <v>1102000053</v>
          </cell>
          <cell r="E763" t="str">
            <v>רובוטק טכנולוגיות בע"מ</v>
          </cell>
          <cell r="F763">
            <v>0</v>
          </cell>
        </row>
        <row r="764">
          <cell r="A764">
            <v>6</v>
          </cell>
          <cell r="D764" t="str">
            <v>1102000071</v>
          </cell>
          <cell r="E764" t="str">
            <v>ריטוב אהוד</v>
          </cell>
          <cell r="F764">
            <v>0</v>
          </cell>
        </row>
        <row r="765">
          <cell r="A765">
            <v>6</v>
          </cell>
          <cell r="B765">
            <v>8</v>
          </cell>
          <cell r="D765" t="str">
            <v>1102000110</v>
          </cell>
          <cell r="E765" t="str">
            <v>רובין דוד</v>
          </cell>
          <cell r="F765">
            <v>-4454.73</v>
          </cell>
        </row>
        <row r="766">
          <cell r="A766">
            <v>6</v>
          </cell>
          <cell r="B766">
            <v>8</v>
          </cell>
          <cell r="D766" t="str">
            <v>1102000138</v>
          </cell>
          <cell r="E766" t="str">
            <v>רון גל הסעות בע"מ</v>
          </cell>
          <cell r="F766">
            <v>-113477</v>
          </cell>
        </row>
        <row r="767">
          <cell r="A767">
            <v>6</v>
          </cell>
          <cell r="B767">
            <v>8</v>
          </cell>
          <cell r="D767" t="str">
            <v>1103000023</v>
          </cell>
          <cell r="E767" t="str">
            <v>שומרון איתן</v>
          </cell>
          <cell r="F767">
            <v>-3880</v>
          </cell>
        </row>
        <row r="768">
          <cell r="A768">
            <v>6</v>
          </cell>
          <cell r="D768" t="str">
            <v>1103000032</v>
          </cell>
          <cell r="E768" t="str">
            <v>שמיר ריהוט 29 בע"מ</v>
          </cell>
          <cell r="F768">
            <v>0</v>
          </cell>
        </row>
        <row r="769">
          <cell r="A769">
            <v>6</v>
          </cell>
          <cell r="B769">
            <v>8</v>
          </cell>
          <cell r="D769" t="str">
            <v>1103000050</v>
          </cell>
          <cell r="E769" t="str">
            <v>שדה יאיר</v>
          </cell>
          <cell r="F769">
            <v>-4700</v>
          </cell>
        </row>
        <row r="770">
          <cell r="A770">
            <v>6</v>
          </cell>
          <cell r="D770" t="str">
            <v>1103000069</v>
          </cell>
          <cell r="E770" t="str">
            <v>שחר קמאי</v>
          </cell>
          <cell r="F770">
            <v>0</v>
          </cell>
        </row>
        <row r="771">
          <cell r="A771">
            <v>6</v>
          </cell>
          <cell r="B771">
            <v>8</v>
          </cell>
          <cell r="D771" t="str">
            <v>1103000078</v>
          </cell>
          <cell r="E771" t="str">
            <v>ש.א.ג. שרותי רפואה</v>
          </cell>
          <cell r="F771">
            <v>-46269</v>
          </cell>
        </row>
        <row r="772">
          <cell r="A772">
            <v>6</v>
          </cell>
          <cell r="B772">
            <v>8</v>
          </cell>
          <cell r="D772" t="str">
            <v>1103000096</v>
          </cell>
          <cell r="E772" t="str">
            <v>ש.י.ר שלמה יבוא רכב בע"מ</v>
          </cell>
          <cell r="F772">
            <v>-912</v>
          </cell>
        </row>
        <row r="773">
          <cell r="A773">
            <v>6</v>
          </cell>
          <cell r="D773" t="str">
            <v>1103000108</v>
          </cell>
          <cell r="E773" t="str">
            <v>שא אמית ש.בר חב לשווק</v>
          </cell>
          <cell r="F773">
            <v>0</v>
          </cell>
        </row>
        <row r="774">
          <cell r="A774">
            <v>6</v>
          </cell>
          <cell r="D774" t="str">
            <v>1103000117</v>
          </cell>
          <cell r="E774" t="str">
            <v>שלומון אריה</v>
          </cell>
          <cell r="F774">
            <v>0</v>
          </cell>
        </row>
        <row r="775">
          <cell r="A775">
            <v>6</v>
          </cell>
          <cell r="D775" t="str">
            <v>1103000126</v>
          </cell>
          <cell r="E775" t="str">
            <v>שחם י.אריכא ובניו בע"מ</v>
          </cell>
          <cell r="F775">
            <v>0</v>
          </cell>
        </row>
        <row r="776">
          <cell r="A776">
            <v>6</v>
          </cell>
          <cell r="B776">
            <v>8</v>
          </cell>
          <cell r="D776" t="str">
            <v>1103000144</v>
          </cell>
          <cell r="E776" t="str">
            <v>שמרלינג סינכרו הנדסה</v>
          </cell>
          <cell r="F776">
            <v>-50000</v>
          </cell>
        </row>
        <row r="777">
          <cell r="A777">
            <v>6</v>
          </cell>
          <cell r="D777" t="str">
            <v>1103000153</v>
          </cell>
          <cell r="E777" t="str">
            <v>שטיחי סולטאני</v>
          </cell>
          <cell r="F777">
            <v>0</v>
          </cell>
        </row>
        <row r="778">
          <cell r="A778">
            <v>6</v>
          </cell>
          <cell r="D778" t="str">
            <v>1103000162</v>
          </cell>
          <cell r="E778" t="str">
            <v>משרד החקלאות</v>
          </cell>
          <cell r="F778">
            <v>0</v>
          </cell>
        </row>
        <row r="779">
          <cell r="A779">
            <v>6</v>
          </cell>
          <cell r="D779" t="str">
            <v>1103000171</v>
          </cell>
          <cell r="E779" t="str">
            <v>ש.י.אמריקן אוטו בע"מ</v>
          </cell>
          <cell r="F779">
            <v>0</v>
          </cell>
        </row>
        <row r="780">
          <cell r="A780">
            <v>6</v>
          </cell>
          <cell r="B780">
            <v>8</v>
          </cell>
          <cell r="D780" t="str">
            <v>1103000229</v>
          </cell>
          <cell r="E780" t="str">
            <v>שגיא עוז  בע"מ</v>
          </cell>
          <cell r="F780">
            <v>-374.4</v>
          </cell>
        </row>
        <row r="781">
          <cell r="A781">
            <v>6</v>
          </cell>
          <cell r="B781">
            <v>8</v>
          </cell>
          <cell r="D781" t="str">
            <v>1104000020</v>
          </cell>
          <cell r="E781" t="str">
            <v>תלתן ערכות למידב בעמ</v>
          </cell>
          <cell r="F781">
            <v>-5600</v>
          </cell>
        </row>
        <row r="782">
          <cell r="A782">
            <v>6</v>
          </cell>
          <cell r="B782">
            <v>8</v>
          </cell>
          <cell r="D782" t="str">
            <v>1104000039</v>
          </cell>
          <cell r="E782" t="str">
            <v>תיאטרון האגדות</v>
          </cell>
          <cell r="F782">
            <v>-730</v>
          </cell>
        </row>
        <row r="783">
          <cell r="A783">
            <v>6</v>
          </cell>
          <cell r="D783" t="str">
            <v>1104000048</v>
          </cell>
          <cell r="E783" t="str">
            <v>תדיראן_מוצרי צריכה</v>
          </cell>
          <cell r="F783">
            <v>0</v>
          </cell>
        </row>
        <row r="784">
          <cell r="A784">
            <v>6</v>
          </cell>
          <cell r="B784">
            <v>8</v>
          </cell>
          <cell r="D784" t="str">
            <v>1104000057</v>
          </cell>
          <cell r="E784" t="str">
            <v>יבמ גלובל סרוויסט בע"מ</v>
          </cell>
          <cell r="F784">
            <v>-3316.57</v>
          </cell>
        </row>
        <row r="785">
          <cell r="A785">
            <v>6</v>
          </cell>
          <cell r="D785" t="str">
            <v>1104000066</v>
          </cell>
          <cell r="E785" t="str">
            <v>תנה תעשיות בע"מ</v>
          </cell>
          <cell r="F785">
            <v>0</v>
          </cell>
        </row>
        <row r="786">
          <cell r="A786">
            <v>6</v>
          </cell>
          <cell r="D786" t="str">
            <v>1104000084</v>
          </cell>
          <cell r="E786" t="str">
            <v>תיאטרון בובות 'סטגדם</v>
          </cell>
          <cell r="F786">
            <v>0</v>
          </cell>
        </row>
        <row r="787">
          <cell r="A787">
            <v>6</v>
          </cell>
          <cell r="B787">
            <v>8</v>
          </cell>
          <cell r="D787" t="str">
            <v>1104000105</v>
          </cell>
          <cell r="E787" t="str">
            <v>תחנת דלק פארים בע"מ</v>
          </cell>
          <cell r="F787">
            <v>-878.68</v>
          </cell>
        </row>
        <row r="788">
          <cell r="A788">
            <v>6</v>
          </cell>
          <cell r="D788" t="str">
            <v>1104000178</v>
          </cell>
          <cell r="E788" t="str">
            <v>תמר</v>
          </cell>
          <cell r="F788">
            <v>0</v>
          </cell>
        </row>
        <row r="789">
          <cell r="A789">
            <v>6</v>
          </cell>
          <cell r="D789" t="str">
            <v>2000200031</v>
          </cell>
          <cell r="E789" t="str">
            <v>קופה קטנה נוער</v>
          </cell>
          <cell r="F789">
            <v>0</v>
          </cell>
        </row>
        <row r="790">
          <cell r="A790">
            <v>6</v>
          </cell>
          <cell r="B790">
            <v>1</v>
          </cell>
          <cell r="D790" t="str">
            <v>2000200040</v>
          </cell>
          <cell r="E790" t="str">
            <v>קופה קטנה ספריה</v>
          </cell>
          <cell r="F790">
            <v>300</v>
          </cell>
        </row>
        <row r="791">
          <cell r="A791">
            <v>6</v>
          </cell>
          <cell r="B791">
            <v>1</v>
          </cell>
          <cell r="D791" t="str">
            <v>2000200059</v>
          </cell>
          <cell r="E791" t="str">
            <v>קופה קטנה עתליה</v>
          </cell>
          <cell r="F791">
            <v>2661.14</v>
          </cell>
        </row>
        <row r="792">
          <cell r="A792">
            <v>6</v>
          </cell>
          <cell r="D792" t="str">
            <v>2000200077</v>
          </cell>
          <cell r="E792" t="str">
            <v>קופה קטנה בולים</v>
          </cell>
          <cell r="F792">
            <v>0</v>
          </cell>
        </row>
        <row r="793">
          <cell r="A793">
            <v>6</v>
          </cell>
          <cell r="D793" t="str">
            <v>2000200086</v>
          </cell>
          <cell r="E793" t="str">
            <v>ק. קטנה   חינוך</v>
          </cell>
          <cell r="F793">
            <v>0</v>
          </cell>
        </row>
        <row r="794">
          <cell r="A794">
            <v>6</v>
          </cell>
          <cell r="B794">
            <v>1</v>
          </cell>
          <cell r="D794" t="str">
            <v>2000200095</v>
          </cell>
          <cell r="E794" t="str">
            <v>דמי מחזור מה יפית</v>
          </cell>
          <cell r="F794">
            <v>1000</v>
          </cell>
        </row>
        <row r="795">
          <cell r="A795">
            <v>6</v>
          </cell>
          <cell r="D795" t="str">
            <v>2000200107</v>
          </cell>
          <cell r="E795" t="str">
            <v>קופה קטנה מעון</v>
          </cell>
          <cell r="F795">
            <v>0</v>
          </cell>
        </row>
        <row r="796">
          <cell r="A796">
            <v>6</v>
          </cell>
          <cell r="D796" t="str">
            <v>2000300016</v>
          </cell>
          <cell r="E796" t="str">
            <v>רשות הדואר</v>
          </cell>
          <cell r="F796">
            <v>0</v>
          </cell>
        </row>
        <row r="797">
          <cell r="A797">
            <v>6</v>
          </cell>
          <cell r="D797" t="str">
            <v>2000400028</v>
          </cell>
          <cell r="E797" t="str">
            <v>מרכז השלטון המקומי</v>
          </cell>
          <cell r="F797">
            <v>0</v>
          </cell>
        </row>
        <row r="798">
          <cell r="A798">
            <v>6</v>
          </cell>
          <cell r="D798" t="str">
            <v>2000400037</v>
          </cell>
          <cell r="E798" t="str">
            <v>משרד הבטחון</v>
          </cell>
          <cell r="F798">
            <v>0</v>
          </cell>
        </row>
        <row r="799">
          <cell r="A799">
            <v>6</v>
          </cell>
          <cell r="D799" t="str">
            <v>2000400046</v>
          </cell>
          <cell r="E799" t="str">
            <v>משרד האוצר</v>
          </cell>
          <cell r="F799">
            <v>0</v>
          </cell>
        </row>
        <row r="800">
          <cell r="A800">
            <v>6</v>
          </cell>
          <cell r="B800">
            <v>2</v>
          </cell>
          <cell r="D800" t="str">
            <v>2000400055</v>
          </cell>
          <cell r="E800" t="str">
            <v>משטרת ישראל</v>
          </cell>
          <cell r="F800">
            <v>21000</v>
          </cell>
        </row>
        <row r="801">
          <cell r="A801">
            <v>6</v>
          </cell>
          <cell r="B801">
            <v>2</v>
          </cell>
          <cell r="D801" t="str">
            <v>2000400064</v>
          </cell>
          <cell r="E801" t="str">
            <v>משרד העבודה והרווחה</v>
          </cell>
          <cell r="F801">
            <v>64951</v>
          </cell>
        </row>
        <row r="802">
          <cell r="A802">
            <v>6</v>
          </cell>
          <cell r="B802">
            <v>2</v>
          </cell>
          <cell r="D802" t="str">
            <v>2000400073</v>
          </cell>
          <cell r="E802" t="str">
            <v>משרד החינוך</v>
          </cell>
          <cell r="F802">
            <v>708233.99</v>
          </cell>
        </row>
        <row r="803">
          <cell r="A803">
            <v>6</v>
          </cell>
          <cell r="D803" t="str">
            <v>2000400082</v>
          </cell>
          <cell r="E803" t="str">
            <v>משר הפנים</v>
          </cell>
          <cell r="F803">
            <v>0</v>
          </cell>
        </row>
        <row r="804">
          <cell r="A804">
            <v>6</v>
          </cell>
          <cell r="B804">
            <v>2</v>
          </cell>
          <cell r="D804" t="str">
            <v>2000400091</v>
          </cell>
          <cell r="E804" t="str">
            <v>משרד העבודה</v>
          </cell>
          <cell r="F804">
            <v>4851</v>
          </cell>
        </row>
        <row r="805">
          <cell r="A805">
            <v>6</v>
          </cell>
          <cell r="B805">
            <v>2</v>
          </cell>
          <cell r="D805" t="str">
            <v>2000400103</v>
          </cell>
          <cell r="E805" t="str">
            <v>משרד התחבורה</v>
          </cell>
          <cell r="F805">
            <v>2808</v>
          </cell>
        </row>
        <row r="806">
          <cell r="A806">
            <v>6</v>
          </cell>
          <cell r="B806">
            <v>2</v>
          </cell>
          <cell r="D806" t="str">
            <v>2000400206</v>
          </cell>
          <cell r="E806" t="str">
            <v>מנהל מקרקעי ישראל</v>
          </cell>
          <cell r="F806">
            <v>132</v>
          </cell>
        </row>
        <row r="807">
          <cell r="A807">
            <v>6</v>
          </cell>
          <cell r="B807">
            <v>8</v>
          </cell>
          <cell r="D807" t="str">
            <v>2000500012</v>
          </cell>
          <cell r="E807" t="str">
            <v>הוצאות לשלם</v>
          </cell>
          <cell r="F807">
            <v>-20000</v>
          </cell>
        </row>
        <row r="808">
          <cell r="A808">
            <v>6</v>
          </cell>
          <cell r="B808">
            <v>2</v>
          </cell>
          <cell r="D808" t="str">
            <v>2000900014</v>
          </cell>
          <cell r="E808" t="str">
            <v>צהל מנהל תשלומים</v>
          </cell>
          <cell r="F808">
            <v>4139.86</v>
          </cell>
        </row>
        <row r="809">
          <cell r="A809">
            <v>6</v>
          </cell>
          <cell r="B809">
            <v>205</v>
          </cell>
          <cell r="D809" t="str">
            <v>2200000040</v>
          </cell>
          <cell r="E809" t="str">
            <v>גרעון מ 8891</v>
          </cell>
          <cell r="F809">
            <v>311859.42</v>
          </cell>
        </row>
        <row r="810">
          <cell r="A810">
            <v>6</v>
          </cell>
          <cell r="B810">
            <v>8</v>
          </cell>
          <cell r="D810" t="str">
            <v>7777777737</v>
          </cell>
          <cell r="E810" t="str">
            <v>ספקים זכאים</v>
          </cell>
          <cell r="F810">
            <v>-43434.22</v>
          </cell>
        </row>
        <row r="811">
          <cell r="A811">
            <v>7</v>
          </cell>
          <cell r="B811">
            <v>201</v>
          </cell>
          <cell r="D811" t="str">
            <v>1100020083</v>
          </cell>
          <cell r="E811" t="str">
            <v>עו"ד גולדס</v>
          </cell>
          <cell r="F811">
            <v>30504</v>
          </cell>
        </row>
        <row r="812">
          <cell r="A812">
            <v>7</v>
          </cell>
          <cell r="B812">
            <v>201</v>
          </cell>
          <cell r="D812" t="str">
            <v>1100030082</v>
          </cell>
          <cell r="E812" t="str">
            <v>החזר שכ"ט  עו"ד</v>
          </cell>
          <cell r="F812">
            <v>-30504</v>
          </cell>
        </row>
        <row r="813">
          <cell r="A813">
            <v>8</v>
          </cell>
          <cell r="B813">
            <v>8</v>
          </cell>
          <cell r="D813" t="str">
            <v>9999990004</v>
          </cell>
          <cell r="E813" t="str">
            <v>ספקים נכוי במקור</v>
          </cell>
          <cell r="F813">
            <v>-12708</v>
          </cell>
        </row>
        <row r="814">
          <cell r="A814">
            <v>9</v>
          </cell>
          <cell r="D814" t="str">
            <v>0000009910</v>
          </cell>
          <cell r="E814" t="str">
            <v>מרכז קרן הלוואות</v>
          </cell>
          <cell r="F814">
            <v>1917381.58</v>
          </cell>
        </row>
        <row r="815">
          <cell r="A815">
            <v>9</v>
          </cell>
          <cell r="D815" t="str">
            <v>1100010019</v>
          </cell>
          <cell r="E815" t="str">
            <v>בנה"פ 10006151 קרן</v>
          </cell>
          <cell r="F815">
            <v>0</v>
          </cell>
        </row>
        <row r="816">
          <cell r="A816">
            <v>9</v>
          </cell>
          <cell r="D816" t="str">
            <v>1100010028</v>
          </cell>
          <cell r="E816" t="str">
            <v>בנה"פ 10006151 ריב</v>
          </cell>
          <cell r="F816">
            <v>0</v>
          </cell>
        </row>
        <row r="817">
          <cell r="A817">
            <v>9</v>
          </cell>
          <cell r="D817" t="str">
            <v>1100010037</v>
          </cell>
          <cell r="E817" t="str">
            <v>בנה"פ 10006151 הצמ</v>
          </cell>
          <cell r="F817">
            <v>0</v>
          </cell>
        </row>
        <row r="818">
          <cell r="A818">
            <v>9</v>
          </cell>
          <cell r="D818" t="str">
            <v>1100020018</v>
          </cell>
          <cell r="E818" t="str">
            <v>בנה"פ 31107 קרן</v>
          </cell>
          <cell r="F818">
            <v>-61948.17</v>
          </cell>
        </row>
        <row r="819">
          <cell r="A819">
            <v>9</v>
          </cell>
          <cell r="D819" t="str">
            <v>1100020027</v>
          </cell>
          <cell r="E819" t="str">
            <v>בנה"פ 31107 ריבית</v>
          </cell>
          <cell r="F819">
            <v>0</v>
          </cell>
        </row>
        <row r="820">
          <cell r="A820">
            <v>9</v>
          </cell>
          <cell r="D820" t="str">
            <v>1100020036</v>
          </cell>
          <cell r="E820" t="str">
            <v>בנה"פ 31107 הצמדה</v>
          </cell>
          <cell r="F820">
            <v>0</v>
          </cell>
        </row>
        <row r="821">
          <cell r="A821">
            <v>9</v>
          </cell>
          <cell r="D821" t="str">
            <v>1100030017</v>
          </cell>
          <cell r="E821" t="str">
            <v>בנה"פ 20006151 קרן</v>
          </cell>
          <cell r="F821">
            <v>-734264.21</v>
          </cell>
        </row>
        <row r="822">
          <cell r="A822">
            <v>9</v>
          </cell>
          <cell r="D822" t="str">
            <v>1100030026</v>
          </cell>
          <cell r="E822" t="str">
            <v>בנה"פ 20006151 ריב</v>
          </cell>
          <cell r="F822">
            <v>0</v>
          </cell>
        </row>
        <row r="823">
          <cell r="A823">
            <v>9</v>
          </cell>
          <cell r="D823" t="str">
            <v>1100030035</v>
          </cell>
          <cell r="E823" t="str">
            <v>בנה"פ 20006151 הצמ</v>
          </cell>
          <cell r="F823">
            <v>0</v>
          </cell>
        </row>
        <row r="824">
          <cell r="A824">
            <v>9</v>
          </cell>
          <cell r="D824" t="str">
            <v>1100040016</v>
          </cell>
          <cell r="E824" t="str">
            <v>בנ"הפ  40006151</v>
          </cell>
          <cell r="F824">
            <v>-251324.21</v>
          </cell>
        </row>
        <row r="825">
          <cell r="A825">
            <v>9</v>
          </cell>
          <cell r="D825" t="str">
            <v>1100040025</v>
          </cell>
          <cell r="E825" t="str">
            <v>בנה"פ  40006151</v>
          </cell>
          <cell r="F825">
            <v>0</v>
          </cell>
        </row>
        <row r="826">
          <cell r="A826">
            <v>9</v>
          </cell>
          <cell r="D826" t="str">
            <v>1100040034</v>
          </cell>
          <cell r="E826" t="str">
            <v>בנה"פ  40006151</v>
          </cell>
          <cell r="F826">
            <v>0</v>
          </cell>
        </row>
        <row r="827">
          <cell r="A827">
            <v>9</v>
          </cell>
          <cell r="D827" t="str">
            <v>1100050015</v>
          </cell>
          <cell r="E827" t="str">
            <v>בנה"פ  50006151</v>
          </cell>
          <cell r="F827">
            <v>-289634.86</v>
          </cell>
        </row>
        <row r="828">
          <cell r="A828">
            <v>9</v>
          </cell>
          <cell r="D828" t="str">
            <v>1100050024</v>
          </cell>
          <cell r="E828" t="str">
            <v>בנה"פ  50006151</v>
          </cell>
          <cell r="F828">
            <v>0</v>
          </cell>
        </row>
        <row r="829">
          <cell r="A829">
            <v>9</v>
          </cell>
          <cell r="D829" t="str">
            <v>1100050033</v>
          </cell>
          <cell r="E829" t="str">
            <v>בנה"פ  50006151</v>
          </cell>
          <cell r="F829">
            <v>0</v>
          </cell>
        </row>
        <row r="830">
          <cell r="A830">
            <v>9</v>
          </cell>
          <cell r="D830" t="str">
            <v>2100010016</v>
          </cell>
          <cell r="E830" t="str">
            <v>טפחות 11838  קרן</v>
          </cell>
          <cell r="F830">
            <v>-204310.66</v>
          </cell>
        </row>
        <row r="831">
          <cell r="A831">
            <v>9</v>
          </cell>
          <cell r="D831" t="str">
            <v>2100010025</v>
          </cell>
          <cell r="E831" t="str">
            <v>טפחות 11838 ריבית</v>
          </cell>
          <cell r="F831">
            <v>0</v>
          </cell>
        </row>
        <row r="832">
          <cell r="A832">
            <v>9</v>
          </cell>
          <cell r="D832" t="str">
            <v>2100010034</v>
          </cell>
          <cell r="E832" t="str">
            <v>טפחות 11838 הצמדה</v>
          </cell>
          <cell r="F832">
            <v>0</v>
          </cell>
        </row>
        <row r="833">
          <cell r="A833">
            <v>9</v>
          </cell>
          <cell r="D833" t="str">
            <v>3100010013</v>
          </cell>
          <cell r="E833" t="str">
            <v>קרן בל"ל  3954</v>
          </cell>
          <cell r="F833">
            <v>-157500.31</v>
          </cell>
        </row>
        <row r="834">
          <cell r="A834">
            <v>9</v>
          </cell>
          <cell r="D834" t="str">
            <v>3100010022</v>
          </cell>
          <cell r="E834" t="str">
            <v>ריבית בל"ל  3954</v>
          </cell>
          <cell r="F834">
            <v>0</v>
          </cell>
        </row>
        <row r="835">
          <cell r="A835">
            <v>9</v>
          </cell>
          <cell r="D835" t="str">
            <v>3100010031</v>
          </cell>
          <cell r="E835" t="str">
            <v>הצמדה בל"ל  3954</v>
          </cell>
          <cell r="F835">
            <v>0</v>
          </cell>
        </row>
        <row r="836">
          <cell r="A836">
            <v>9</v>
          </cell>
          <cell r="D836" t="str">
            <v>3100020012</v>
          </cell>
          <cell r="E836" t="str">
            <v>קרן בלל  2954</v>
          </cell>
          <cell r="F836">
            <v>-218400</v>
          </cell>
        </row>
        <row r="837">
          <cell r="A837">
            <v>9</v>
          </cell>
          <cell r="D837" t="str">
            <v>3100020021</v>
          </cell>
          <cell r="E837" t="str">
            <v>ריבית בלל  2954</v>
          </cell>
          <cell r="F837">
            <v>0</v>
          </cell>
        </row>
        <row r="838">
          <cell r="A838">
            <v>9</v>
          </cell>
          <cell r="D838" t="str">
            <v>3100020030</v>
          </cell>
          <cell r="E838" t="str">
            <v>הצמדה בלל  2954</v>
          </cell>
          <cell r="F838">
            <v>0</v>
          </cell>
        </row>
      </sheetData>
      <sheetData sheetId="20">
        <row r="1">
          <cell r="M1">
            <v>0</v>
          </cell>
          <cell r="N1" t="str">
            <v> (עודף)גרעון בשנת הדו"ח  (ביאור 4) </v>
          </cell>
          <cell r="S1" t="str">
            <v>מספר</v>
          </cell>
          <cell r="T1" t="str">
            <v>שם התב''ר</v>
          </cell>
          <cell r="U1" t="str">
            <v>סכום</v>
          </cell>
          <cell r="W1" t="str">
            <v>מספר</v>
          </cell>
          <cell r="X1" t="str">
            <v>שם התב''ר</v>
          </cell>
          <cell r="Y1" t="str">
            <v>סכום</v>
          </cell>
        </row>
        <row r="2">
          <cell r="B2">
            <v>12</v>
          </cell>
          <cell r="H2" t="str">
            <v>31 בדצמבר 2001</v>
          </cell>
          <cell r="I2" t="str">
            <v>31 בדצמבר</v>
          </cell>
          <cell r="M2">
            <v>1</v>
          </cell>
          <cell r="N2" t="str">
            <v>מזומנים בבנקים ובקופה</v>
          </cell>
          <cell r="S2" t="str">
            <v>&gt;0</v>
          </cell>
          <cell r="U2" t="str">
            <v>&lt;0</v>
          </cell>
          <cell r="W2" t="str">
            <v>&gt;0</v>
          </cell>
          <cell r="Y2" t="str">
            <v>&gt;0</v>
          </cell>
        </row>
        <row r="3">
          <cell r="B3">
            <v>31</v>
          </cell>
          <cell r="M3">
            <v>2</v>
          </cell>
          <cell r="N3" t="str">
            <v>משרדי ממשלה ורשויות מקומיות</v>
          </cell>
        </row>
        <row r="4">
          <cell r="M4">
            <v>3</v>
          </cell>
          <cell r="N4" t="str">
            <v>עובדים-מקדמות</v>
          </cell>
        </row>
        <row r="5">
          <cell r="M5">
            <v>4</v>
          </cell>
          <cell r="N5" t="str">
            <v>השקעות במימון קרנות מתוקצבות</v>
          </cell>
        </row>
        <row r="6">
          <cell r="M6">
            <v>5</v>
          </cell>
          <cell r="N6" t="str">
            <v>משיכות יתר</v>
          </cell>
        </row>
        <row r="7">
          <cell r="M7">
            <v>6</v>
          </cell>
          <cell r="N7" t="str">
            <v>מוסדות בגין ניכויים משכר ונילוות</v>
          </cell>
        </row>
        <row r="8">
          <cell r="M8">
            <v>7</v>
          </cell>
          <cell r="N8" t="str">
            <v>עובדים</v>
          </cell>
        </row>
        <row r="9">
          <cell r="M9">
            <v>8</v>
          </cell>
          <cell r="N9" t="str">
            <v>ספקים, קבלנים ונותני שרותים</v>
          </cell>
        </row>
        <row r="10">
          <cell r="M10">
            <v>9</v>
          </cell>
          <cell r="N10" t="str">
            <v>קרן לעבודות פיתוח (ביאור 7)</v>
          </cell>
        </row>
        <row r="11">
          <cell r="M11">
            <v>10</v>
          </cell>
          <cell r="N11" t="str">
            <v>גרעונות זמניים בתקציב הבלתי רגיל</v>
          </cell>
        </row>
        <row r="12">
          <cell r="M12">
            <v>11</v>
          </cell>
          <cell r="N12" t="str">
            <v>עודפים זמניים בתקציב הבלתי רגיל</v>
          </cell>
        </row>
        <row r="13">
          <cell r="M13">
            <v>12</v>
          </cell>
          <cell r="N13" t="str">
            <v/>
          </cell>
        </row>
        <row r="14">
          <cell r="M14">
            <v>13</v>
          </cell>
          <cell r="N14" t="str">
            <v/>
          </cell>
        </row>
        <row r="15">
          <cell r="M15">
            <v>14</v>
          </cell>
          <cell r="N15" t="str">
            <v/>
          </cell>
        </row>
        <row r="16">
          <cell r="M16">
            <v>15</v>
          </cell>
          <cell r="N16" t="str">
            <v/>
          </cell>
        </row>
        <row r="17">
          <cell r="M17">
            <v>16</v>
          </cell>
          <cell r="N17" t="str">
            <v/>
          </cell>
        </row>
        <row r="18">
          <cell r="M18">
            <v>17</v>
          </cell>
          <cell r="N18" t="str">
            <v/>
          </cell>
        </row>
        <row r="19">
          <cell r="M19">
            <v>18</v>
          </cell>
          <cell r="N19" t="str">
            <v/>
          </cell>
        </row>
        <row r="20">
          <cell r="M20">
            <v>19</v>
          </cell>
          <cell r="N20" t="str">
            <v/>
          </cell>
        </row>
        <row r="21">
          <cell r="M21">
            <v>20</v>
          </cell>
          <cell r="N21" t="str">
            <v/>
          </cell>
        </row>
        <row r="22">
          <cell r="M22">
            <v>21</v>
          </cell>
          <cell r="N22" t="str">
            <v/>
          </cell>
        </row>
        <row r="23">
          <cell r="M23">
            <v>22</v>
          </cell>
          <cell r="N23" t="str">
            <v/>
          </cell>
        </row>
        <row r="24">
          <cell r="M24">
            <v>23</v>
          </cell>
          <cell r="N24" t="str">
            <v>קרן מים</v>
          </cell>
        </row>
        <row r="25">
          <cell r="M25">
            <v>24</v>
          </cell>
          <cell r="N25" t="str">
            <v>קרן היטל כבישים</v>
          </cell>
        </row>
        <row r="26">
          <cell r="M26">
            <v>25</v>
          </cell>
          <cell r="N26" t="str">
            <v/>
          </cell>
        </row>
        <row r="27">
          <cell r="M27">
            <v>26</v>
          </cell>
          <cell r="N27" t="str">
            <v>גרעונות זמניים בתקציב הבלתי רגיל</v>
          </cell>
        </row>
        <row r="28">
          <cell r="M28">
            <v>27</v>
          </cell>
          <cell r="N28" t="str">
            <v/>
          </cell>
        </row>
        <row r="29">
          <cell r="M29">
            <v>28</v>
          </cell>
          <cell r="N29" t="str">
            <v/>
          </cell>
        </row>
        <row r="30">
          <cell r="M30">
            <v>29</v>
          </cell>
          <cell r="N30" t="str">
            <v/>
          </cell>
        </row>
        <row r="31">
          <cell r="M31">
            <v>30</v>
          </cell>
          <cell r="N31" t="str">
            <v>עודפים זמניים בתקציב הבלתי רגיל</v>
          </cell>
        </row>
        <row r="32">
          <cell r="M32">
            <v>31</v>
          </cell>
          <cell r="N32" t="str">
            <v/>
          </cell>
        </row>
        <row r="33">
          <cell r="M33">
            <v>32</v>
          </cell>
          <cell r="N33" t="str">
            <v/>
          </cell>
        </row>
        <row r="34">
          <cell r="M34">
            <v>33</v>
          </cell>
          <cell r="N34" t="str">
            <v/>
          </cell>
        </row>
        <row r="35">
          <cell r="M35">
            <v>34</v>
          </cell>
          <cell r="N35" t="str">
            <v/>
          </cell>
        </row>
        <row r="36">
          <cell r="M36">
            <v>35</v>
          </cell>
          <cell r="N36" t="str">
            <v>הלוואה לזמן קצר</v>
          </cell>
        </row>
        <row r="37">
          <cell r="M37">
            <v>36</v>
          </cell>
          <cell r="N37" t="str">
            <v>רשויות מקומיות ומוסדות אחרים</v>
          </cell>
        </row>
        <row r="38">
          <cell r="M38">
            <v>37</v>
          </cell>
          <cell r="N38" t="str">
            <v/>
          </cell>
        </row>
        <row r="39">
          <cell r="M39">
            <v>38</v>
          </cell>
          <cell r="N39" t="str">
            <v/>
          </cell>
        </row>
        <row r="40">
          <cell r="M40">
            <v>39</v>
          </cell>
          <cell r="N40" t="str">
            <v/>
          </cell>
        </row>
        <row r="41">
          <cell r="M41">
            <v>40</v>
          </cell>
          <cell r="N41" t="str">
            <v/>
          </cell>
        </row>
      </sheetData>
      <sheetData sheetId="22">
        <row r="12">
          <cell r="B12" t="str">
            <v>המתן עד לסיום בנית הפרוטים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1">
        <row r="6">
          <cell r="A6" t="str">
            <v>נכסים נזילים</v>
          </cell>
        </row>
        <row r="7">
          <cell r="A7" t="str">
            <v>מזומנים בבנקים ובקופה</v>
          </cell>
        </row>
        <row r="8">
          <cell r="A8" t="str">
            <v>פקדון לזמן קצר</v>
          </cell>
        </row>
        <row r="11">
          <cell r="A11" t="str">
            <v>הכנסות מתוקצבות שטרם נגבו</v>
          </cell>
        </row>
        <row r="12">
          <cell r="A12" t="str">
            <v>משרדי ממשלה ורשויות מקומיות</v>
          </cell>
        </row>
        <row r="13">
          <cell r="A13" t="str">
            <v>רשויות מקומיות ומוסדות אחרים</v>
          </cell>
        </row>
        <row r="15">
          <cell r="A15" t="str">
            <v>חייבים - תשלומים לא מתוקצבים</v>
          </cell>
        </row>
        <row r="16">
          <cell r="A16" t="str">
            <v>הוצאות מראש</v>
          </cell>
        </row>
        <row r="17">
          <cell r="A17" t="str">
            <v>ספקים - תשלום יתר</v>
          </cell>
        </row>
        <row r="18">
          <cell r="A18" t="str">
            <v>עובדים-מקדמות</v>
          </cell>
        </row>
        <row r="22">
          <cell r="A22" t="str">
            <v>סה"כ רכוש שוטף</v>
          </cell>
        </row>
        <row r="25">
          <cell r="A25" t="str">
            <v>השקעות במימון קרנות מתוקצבות</v>
          </cell>
        </row>
        <row r="27">
          <cell r="A27" t="str">
            <v>גרעונות</v>
          </cell>
        </row>
        <row r="28">
          <cell r="A28" t="str">
            <v>בתקציב הרגיל:</v>
          </cell>
        </row>
        <row r="29">
          <cell r="A29" t="str">
            <v>גרעון לראשית השנה</v>
          </cell>
        </row>
        <row r="30">
          <cell r="A30" t="str">
            <v> (עודף)גרעון בשנת הדו"ח  (ביאור 4) </v>
          </cell>
        </row>
        <row r="31">
          <cell r="A31" t="str">
            <v>גרעון לסוף השנה (ביאור 5)</v>
          </cell>
        </row>
        <row r="33">
          <cell r="A33" t="str">
            <v>גרעונות זמניים בתקציב הבלתי רגיל</v>
          </cell>
        </row>
        <row r="34">
          <cell r="A34" t="str">
            <v>עודפים זמניים בתקציב הבלתי רגיל</v>
          </cell>
        </row>
        <row r="35">
          <cell r="A35" t="str">
            <v>(ביאור 6)</v>
          </cell>
        </row>
        <row r="37">
          <cell r="A37" t="str">
            <v>סה"כ גרעונות</v>
          </cell>
        </row>
        <row r="41">
          <cell r="A41" t="str">
            <v>חשבונות מקבילים</v>
          </cell>
        </row>
        <row r="42">
          <cell r="A42" t="str">
            <v>חייבים בגין מיסים ואגרות        (עמוד 20)</v>
          </cell>
        </row>
        <row r="44">
          <cell r="A44" t="str">
            <v>עומס מילוות לפרעון בשנים הבאות (ביאור 8)</v>
          </cell>
        </row>
        <row r="46">
          <cell r="A46" t="str">
            <v>הביאורים המצורפים לדו"ח הכספי מהווים חלק בלתי נפרד ממנו</v>
          </cell>
        </row>
      </sheetData>
      <sheetData sheetId="17">
        <row r="1">
          <cell r="J1" t="str">
            <v>דף 27</v>
          </cell>
        </row>
      </sheetData>
      <sheetData sheetId="20">
        <row r="3">
          <cell r="H3" t="str">
            <v>31 בדצמבר 2000</v>
          </cell>
        </row>
      </sheetData>
      <sheetData sheetId="22">
        <row r="12">
          <cell r="B12" t="str">
            <v>המתן עד לסיום בנית הפרוטים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20">
        <row r="1">
          <cell r="S1" t="str">
            <v>מספר</v>
          </cell>
          <cell r="T1" t="str">
            <v>שם התב''ר</v>
          </cell>
          <cell r="U1" t="str">
            <v>סכום</v>
          </cell>
        </row>
        <row r="2">
          <cell r="S2" t="str">
            <v>&gt;0</v>
          </cell>
          <cell r="U2" t="str">
            <v>&lt;0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ריכוז תקבולים ותשלומים"/>
      <sheetName val="תבר 1 "/>
      <sheetName val="תקציב + תבר"/>
      <sheetName val="באורים"/>
      <sheetName val="פרוטים"/>
      <sheetName val="פרוטים_תבר"/>
      <sheetName val="דוח גביה"/>
      <sheetName val="תקציב סעיפים א-ב"/>
      <sheetName val="תקציב סעיפים ג"/>
      <sheetName val="פרקים"/>
      <sheetName val="ביצוע התקציב רגיל"/>
      <sheetName val="תעריפי ארנונה"/>
      <sheetName val="תבר 2"/>
      <sheetName val="תמיכות"/>
      <sheetName val="ריכוז עומס מילוות"/>
      <sheetName val="data"/>
      <sheetName val="משתנים"/>
      <sheetName val="tempTabar"/>
      <sheetName val="פ. נוספות"/>
      <sheetName val="CHIKLIST"/>
      <sheetName val="ספקים -יתרות חובה"/>
      <sheetName val="המתן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19">
        <row r="2">
          <cell r="F2">
            <v>-5427137.91</v>
          </cell>
        </row>
        <row r="3">
          <cell r="F3">
            <v>-71237.37</v>
          </cell>
        </row>
        <row r="4">
          <cell r="F4">
            <v>-296428.9</v>
          </cell>
        </row>
        <row r="5">
          <cell r="F5">
            <v>0</v>
          </cell>
        </row>
        <row r="6">
          <cell r="F6">
            <v>-505000</v>
          </cell>
        </row>
        <row r="7">
          <cell r="F7">
            <v>0</v>
          </cell>
        </row>
        <row r="8">
          <cell r="F8">
            <v>-141127.44</v>
          </cell>
        </row>
        <row r="9">
          <cell r="F9">
            <v>-1046993</v>
          </cell>
        </row>
        <row r="10">
          <cell r="F10">
            <v>-5351675</v>
          </cell>
        </row>
        <row r="11">
          <cell r="F11">
            <v>-957541</v>
          </cell>
        </row>
        <row r="12">
          <cell r="F12">
            <v>-230000</v>
          </cell>
        </row>
        <row r="13">
          <cell r="F13">
            <v>0</v>
          </cell>
        </row>
        <row r="14">
          <cell r="F14">
            <v>-6761</v>
          </cell>
        </row>
        <row r="15">
          <cell r="F15">
            <v>-27720</v>
          </cell>
        </row>
        <row r="16">
          <cell r="F16">
            <v>-772378.55</v>
          </cell>
        </row>
        <row r="17">
          <cell r="F17">
            <v>-251833.8</v>
          </cell>
        </row>
        <row r="18">
          <cell r="F18">
            <v>-59468.52</v>
          </cell>
        </row>
        <row r="19">
          <cell r="F19">
            <v>-10300</v>
          </cell>
        </row>
        <row r="20">
          <cell r="F20">
            <v>-143283</v>
          </cell>
        </row>
        <row r="21">
          <cell r="F21">
            <v>-147339.5</v>
          </cell>
        </row>
        <row r="22">
          <cell r="F22">
            <v>0</v>
          </cell>
        </row>
        <row r="23">
          <cell r="F23">
            <v>-320786.24</v>
          </cell>
        </row>
        <row r="24">
          <cell r="F24">
            <v>-151794.39</v>
          </cell>
        </row>
        <row r="25">
          <cell r="F25">
            <v>-33597</v>
          </cell>
        </row>
        <row r="26">
          <cell r="F26">
            <v>-37583.5</v>
          </cell>
        </row>
        <row r="27">
          <cell r="F27">
            <v>-31596.6</v>
          </cell>
        </row>
        <row r="28">
          <cell r="F28">
            <v>-633.8</v>
          </cell>
        </row>
        <row r="29">
          <cell r="F29">
            <v>-4038</v>
          </cell>
        </row>
        <row r="30">
          <cell r="F30">
            <v>-24693.1</v>
          </cell>
        </row>
        <row r="31">
          <cell r="F31">
            <v>-17160.7</v>
          </cell>
        </row>
        <row r="32">
          <cell r="F32">
            <v>-32383.35</v>
          </cell>
        </row>
        <row r="33">
          <cell r="F33">
            <v>-11161.71</v>
          </cell>
        </row>
        <row r="34">
          <cell r="F34">
            <v>-21344.82</v>
          </cell>
        </row>
        <row r="35">
          <cell r="F35">
            <v>-3739.5</v>
          </cell>
        </row>
        <row r="36">
          <cell r="F36">
            <v>-1089566.2</v>
          </cell>
        </row>
        <row r="37">
          <cell r="F37">
            <v>-387103.86</v>
          </cell>
        </row>
        <row r="38">
          <cell r="F38">
            <v>-471977.87</v>
          </cell>
        </row>
        <row r="39">
          <cell r="F39">
            <v>0</v>
          </cell>
        </row>
        <row r="40">
          <cell r="F40">
            <v>-460345.67</v>
          </cell>
        </row>
        <row r="41">
          <cell r="F41">
            <v>-93641.54</v>
          </cell>
        </row>
        <row r="42">
          <cell r="F42">
            <v>-141516</v>
          </cell>
        </row>
        <row r="43">
          <cell r="F43">
            <v>-27543.05</v>
          </cell>
        </row>
        <row r="44">
          <cell r="F44">
            <v>-6330.35</v>
          </cell>
        </row>
        <row r="45">
          <cell r="F45">
            <v>-1329.58</v>
          </cell>
        </row>
        <row r="46">
          <cell r="F46">
            <v>0</v>
          </cell>
        </row>
        <row r="47">
          <cell r="F47">
            <v>-4500</v>
          </cell>
        </row>
        <row r="48">
          <cell r="F48">
            <v>0</v>
          </cell>
        </row>
        <row r="49">
          <cell r="F49">
            <v>-122905</v>
          </cell>
        </row>
        <row r="50">
          <cell r="F50">
            <v>-30049</v>
          </cell>
        </row>
        <row r="51">
          <cell r="F51">
            <v>-11081.44</v>
          </cell>
        </row>
        <row r="52">
          <cell r="F52">
            <v>-705827.82</v>
          </cell>
        </row>
        <row r="53">
          <cell r="F53">
            <v>-17894</v>
          </cell>
        </row>
        <row r="54">
          <cell r="F54">
            <v>-157878.48</v>
          </cell>
        </row>
        <row r="55">
          <cell r="F55">
            <v>-15414</v>
          </cell>
        </row>
        <row r="56">
          <cell r="F56">
            <v>-356660.72</v>
          </cell>
        </row>
        <row r="57">
          <cell r="F57">
            <v>-77791.58</v>
          </cell>
        </row>
        <row r="58">
          <cell r="F58">
            <v>-8500</v>
          </cell>
        </row>
        <row r="59">
          <cell r="F59">
            <v>-3874.6</v>
          </cell>
        </row>
        <row r="60">
          <cell r="F60">
            <v>-8000</v>
          </cell>
        </row>
        <row r="61">
          <cell r="F61">
            <v>0</v>
          </cell>
        </row>
        <row r="62">
          <cell r="F62">
            <v>-16522</v>
          </cell>
        </row>
        <row r="63">
          <cell r="F63">
            <v>-816964.37</v>
          </cell>
        </row>
        <row r="64">
          <cell r="F64">
            <v>-10904</v>
          </cell>
        </row>
        <row r="65">
          <cell r="F65">
            <v>-12360</v>
          </cell>
        </row>
        <row r="66">
          <cell r="F66">
            <v>-311796.31</v>
          </cell>
        </row>
        <row r="67">
          <cell r="F67">
            <v>-147828.64</v>
          </cell>
        </row>
        <row r="68">
          <cell r="F68">
            <v>-166353.37</v>
          </cell>
        </row>
        <row r="69">
          <cell r="F69">
            <v>-1213400.7</v>
          </cell>
        </row>
        <row r="70">
          <cell r="F70">
            <v>-34088</v>
          </cell>
        </row>
        <row r="71">
          <cell r="F71">
            <v>-2497.7</v>
          </cell>
        </row>
        <row r="72">
          <cell r="F72">
            <v>-36718.91</v>
          </cell>
        </row>
        <row r="73">
          <cell r="F73">
            <v>-888000.4</v>
          </cell>
        </row>
        <row r="74">
          <cell r="F74">
            <v>-86347.2</v>
          </cell>
        </row>
        <row r="75">
          <cell r="F75">
            <v>-41146.5</v>
          </cell>
        </row>
        <row r="76">
          <cell r="F76">
            <v>-16554.6</v>
          </cell>
        </row>
        <row r="77">
          <cell r="F77">
            <v>-32000</v>
          </cell>
        </row>
        <row r="78">
          <cell r="F78">
            <v>-306022.77</v>
          </cell>
        </row>
        <row r="79">
          <cell r="F79">
            <v>-69516.5</v>
          </cell>
        </row>
        <row r="80">
          <cell r="F80">
            <v>-210060</v>
          </cell>
        </row>
        <row r="81">
          <cell r="F81">
            <v>-29379</v>
          </cell>
        </row>
        <row r="82">
          <cell r="F82">
            <v>-134805</v>
          </cell>
        </row>
        <row r="83">
          <cell r="F83">
            <v>-1056</v>
          </cell>
        </row>
        <row r="84">
          <cell r="F84">
            <v>-3360</v>
          </cell>
        </row>
        <row r="85">
          <cell r="F85">
            <v>-9700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-5250</v>
          </cell>
        </row>
        <row r="89">
          <cell r="F89">
            <v>-1773.09</v>
          </cell>
        </row>
        <row r="90">
          <cell r="F90">
            <v>-48104</v>
          </cell>
        </row>
        <row r="91">
          <cell r="F91">
            <v>-13328</v>
          </cell>
        </row>
        <row r="92">
          <cell r="F92">
            <v>-78791</v>
          </cell>
        </row>
        <row r="93">
          <cell r="F93">
            <v>-44155</v>
          </cell>
        </row>
        <row r="94">
          <cell r="F94">
            <v>-47378</v>
          </cell>
        </row>
        <row r="95">
          <cell r="F95">
            <v>-1571.11</v>
          </cell>
        </row>
        <row r="96">
          <cell r="F96">
            <v>-13419</v>
          </cell>
        </row>
        <row r="97">
          <cell r="F97">
            <v>-24060</v>
          </cell>
        </row>
        <row r="98">
          <cell r="F98">
            <v>-23410</v>
          </cell>
        </row>
        <row r="99">
          <cell r="F99">
            <v>0</v>
          </cell>
        </row>
        <row r="100">
          <cell r="F100">
            <v>-138215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-7080</v>
          </cell>
        </row>
        <row r="104">
          <cell r="F104">
            <v>0</v>
          </cell>
        </row>
        <row r="105">
          <cell r="F105">
            <v>-2589</v>
          </cell>
        </row>
        <row r="106">
          <cell r="F106">
            <v>-1440</v>
          </cell>
        </row>
        <row r="107">
          <cell r="F107">
            <v>-20493</v>
          </cell>
        </row>
        <row r="108">
          <cell r="F108">
            <v>12112</v>
          </cell>
        </row>
        <row r="109">
          <cell r="F109">
            <v>0</v>
          </cell>
        </row>
        <row r="110">
          <cell r="F110">
            <v>-27443</v>
          </cell>
        </row>
        <row r="111">
          <cell r="F111">
            <v>-2400</v>
          </cell>
        </row>
        <row r="112">
          <cell r="F112">
            <v>-35219</v>
          </cell>
        </row>
        <row r="113">
          <cell r="F113">
            <v>-7000</v>
          </cell>
        </row>
        <row r="114">
          <cell r="F114">
            <v>-5000</v>
          </cell>
        </row>
        <row r="115">
          <cell r="F115">
            <v>0</v>
          </cell>
        </row>
        <row r="116">
          <cell r="F116">
            <v>-1520982.97</v>
          </cell>
        </row>
        <row r="117">
          <cell r="F117">
            <v>0</v>
          </cell>
        </row>
        <row r="118">
          <cell r="F118">
            <v>-22006.7</v>
          </cell>
        </row>
        <row r="119">
          <cell r="F119">
            <v>-9374.67</v>
          </cell>
        </row>
        <row r="120">
          <cell r="F120">
            <v>-2015.1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465707.6</v>
          </cell>
        </row>
        <row r="124">
          <cell r="F124">
            <v>149071.4</v>
          </cell>
        </row>
        <row r="125">
          <cell r="F125">
            <v>192205.3</v>
          </cell>
        </row>
        <row r="126">
          <cell r="F126">
            <v>483.45</v>
          </cell>
        </row>
        <row r="127">
          <cell r="F127">
            <v>8388.57</v>
          </cell>
        </row>
        <row r="128">
          <cell r="F128">
            <v>34522.75</v>
          </cell>
        </row>
        <row r="129">
          <cell r="F129">
            <v>13430.57</v>
          </cell>
        </row>
        <row r="130">
          <cell r="F130">
            <v>31446.56</v>
          </cell>
        </row>
        <row r="131">
          <cell r="F131">
            <v>2670.4</v>
          </cell>
        </row>
        <row r="132">
          <cell r="F132">
            <v>89434.2</v>
          </cell>
        </row>
        <row r="133">
          <cell r="F133">
            <v>1951.6</v>
          </cell>
        </row>
        <row r="134">
          <cell r="F134">
            <v>611008.5</v>
          </cell>
        </row>
        <row r="135">
          <cell r="F135">
            <v>128824</v>
          </cell>
        </row>
        <row r="136">
          <cell r="F136">
            <v>21766.97</v>
          </cell>
        </row>
        <row r="137">
          <cell r="F137">
            <v>71748.84</v>
          </cell>
        </row>
        <row r="138">
          <cell r="F138">
            <v>10380.29</v>
          </cell>
        </row>
        <row r="139">
          <cell r="F139">
            <v>58854.37</v>
          </cell>
        </row>
        <row r="140">
          <cell r="F140">
            <v>58709.9</v>
          </cell>
        </row>
        <row r="141">
          <cell r="F141">
            <v>31996.92</v>
          </cell>
        </row>
        <row r="142">
          <cell r="F142">
            <v>440.7</v>
          </cell>
        </row>
        <row r="143">
          <cell r="F143">
            <v>129559.31</v>
          </cell>
        </row>
        <row r="144">
          <cell r="F144">
            <v>15230.45</v>
          </cell>
        </row>
        <row r="145">
          <cell r="F145">
            <v>85954.8</v>
          </cell>
        </row>
        <row r="146">
          <cell r="F146">
            <v>151379.07</v>
          </cell>
        </row>
        <row r="147">
          <cell r="F147">
            <v>836184.3</v>
          </cell>
        </row>
        <row r="148">
          <cell r="F148">
            <v>227407.6</v>
          </cell>
        </row>
        <row r="149">
          <cell r="F149">
            <v>15491.97</v>
          </cell>
        </row>
        <row r="150">
          <cell r="F150">
            <v>2909.06</v>
          </cell>
        </row>
        <row r="151">
          <cell r="F151">
            <v>8257.15</v>
          </cell>
        </row>
        <row r="152">
          <cell r="F152">
            <v>53117.05</v>
          </cell>
        </row>
        <row r="153">
          <cell r="F153">
            <v>12494.92</v>
          </cell>
        </row>
        <row r="154">
          <cell r="F154">
            <v>75293.75</v>
          </cell>
        </row>
        <row r="155">
          <cell r="F155">
            <v>73034.2</v>
          </cell>
        </row>
        <row r="156">
          <cell r="F156">
            <v>20285.99</v>
          </cell>
        </row>
        <row r="157">
          <cell r="F157">
            <v>21533.4</v>
          </cell>
        </row>
        <row r="158">
          <cell r="F158">
            <v>134187.72</v>
          </cell>
        </row>
        <row r="159">
          <cell r="F159">
            <v>244871.14</v>
          </cell>
        </row>
        <row r="160">
          <cell r="F160">
            <v>50317.36</v>
          </cell>
        </row>
        <row r="161">
          <cell r="F161">
            <v>9017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980911.7</v>
          </cell>
        </row>
        <row r="165">
          <cell r="F165">
            <v>125304.12</v>
          </cell>
        </row>
        <row r="166">
          <cell r="F166">
            <v>767793.68</v>
          </cell>
        </row>
        <row r="167">
          <cell r="F167">
            <v>56075.3</v>
          </cell>
        </row>
        <row r="168">
          <cell r="F168">
            <v>29169.47</v>
          </cell>
        </row>
        <row r="169">
          <cell r="F169">
            <v>27289.87</v>
          </cell>
        </row>
        <row r="170">
          <cell r="F170">
            <v>32304</v>
          </cell>
        </row>
        <row r="171">
          <cell r="F171">
            <v>657712.79</v>
          </cell>
        </row>
        <row r="172">
          <cell r="F172">
            <v>266310.45</v>
          </cell>
        </row>
        <row r="173">
          <cell r="F173">
            <v>117098.7</v>
          </cell>
        </row>
        <row r="174">
          <cell r="F174">
            <v>7686.5</v>
          </cell>
        </row>
        <row r="175">
          <cell r="F175">
            <v>40423.39</v>
          </cell>
        </row>
        <row r="176">
          <cell r="F176">
            <v>26283.34</v>
          </cell>
        </row>
        <row r="177">
          <cell r="F177">
            <v>201555.64</v>
          </cell>
        </row>
        <row r="178">
          <cell r="F178">
            <v>14046.34</v>
          </cell>
        </row>
        <row r="179">
          <cell r="F179">
            <v>34615.61</v>
          </cell>
        </row>
        <row r="180">
          <cell r="F180">
            <v>10954.84</v>
          </cell>
        </row>
        <row r="181">
          <cell r="F181">
            <v>22410.74</v>
          </cell>
        </row>
        <row r="182">
          <cell r="F182">
            <v>49655.95</v>
          </cell>
        </row>
        <row r="183">
          <cell r="F183">
            <v>81043.87</v>
          </cell>
        </row>
        <row r="184">
          <cell r="F184">
            <v>23230.36</v>
          </cell>
        </row>
        <row r="185">
          <cell r="F185">
            <v>748826.68</v>
          </cell>
        </row>
        <row r="186">
          <cell r="F186">
            <v>304716.87</v>
          </cell>
        </row>
        <row r="187">
          <cell r="F187">
            <v>26385.11</v>
          </cell>
        </row>
        <row r="188">
          <cell r="F188">
            <v>19529</v>
          </cell>
        </row>
        <row r="189">
          <cell r="F189">
            <v>54167</v>
          </cell>
        </row>
        <row r="190">
          <cell r="F190">
            <v>9221</v>
          </cell>
        </row>
        <row r="191">
          <cell r="F191">
            <v>229454.81</v>
          </cell>
        </row>
        <row r="192">
          <cell r="F192">
            <v>8932.33</v>
          </cell>
        </row>
        <row r="193">
          <cell r="F193">
            <v>1977</v>
          </cell>
        </row>
        <row r="194">
          <cell r="F194">
            <v>26706.99</v>
          </cell>
        </row>
        <row r="195">
          <cell r="F195">
            <v>34524.4</v>
          </cell>
        </row>
        <row r="196">
          <cell r="F196">
            <v>73201.66</v>
          </cell>
        </row>
        <row r="197">
          <cell r="F197">
            <v>0</v>
          </cell>
        </row>
        <row r="198">
          <cell r="F198">
            <v>92293.1</v>
          </cell>
        </row>
        <row r="199">
          <cell r="F199">
            <v>209661.2</v>
          </cell>
        </row>
        <row r="200">
          <cell r="F200">
            <v>175324.3</v>
          </cell>
        </row>
        <row r="201">
          <cell r="F201">
            <v>122934.6</v>
          </cell>
        </row>
        <row r="202">
          <cell r="F202">
            <v>0</v>
          </cell>
        </row>
        <row r="203">
          <cell r="F203">
            <v>10321.58</v>
          </cell>
        </row>
        <row r="204">
          <cell r="F204">
            <v>457909.2</v>
          </cell>
        </row>
        <row r="205">
          <cell r="F205">
            <v>225548.1</v>
          </cell>
        </row>
        <row r="206">
          <cell r="F206">
            <v>81018.59</v>
          </cell>
        </row>
        <row r="207">
          <cell r="F207">
            <v>20537.02</v>
          </cell>
        </row>
        <row r="208">
          <cell r="F208">
            <v>6770</v>
          </cell>
        </row>
        <row r="209">
          <cell r="F209">
            <v>36106.98</v>
          </cell>
        </row>
        <row r="210">
          <cell r="F210">
            <v>207583.14</v>
          </cell>
        </row>
        <row r="211">
          <cell r="F211">
            <v>0</v>
          </cell>
        </row>
        <row r="212">
          <cell r="F212">
            <v>66555.43</v>
          </cell>
        </row>
        <row r="213">
          <cell r="F213">
            <v>23950.6</v>
          </cell>
        </row>
        <row r="214">
          <cell r="F214">
            <v>59339.56</v>
          </cell>
        </row>
        <row r="215">
          <cell r="F215">
            <v>10801.35</v>
          </cell>
        </row>
        <row r="216">
          <cell r="F216">
            <v>294995</v>
          </cell>
        </row>
        <row r="217">
          <cell r="F217">
            <v>30668.8</v>
          </cell>
        </row>
        <row r="218">
          <cell r="F218">
            <v>2607</v>
          </cell>
        </row>
        <row r="219">
          <cell r="F219">
            <v>46365.42</v>
          </cell>
        </row>
        <row r="220">
          <cell r="F220">
            <v>196267.6</v>
          </cell>
        </row>
        <row r="221">
          <cell r="F221">
            <v>182082.27</v>
          </cell>
        </row>
        <row r="222">
          <cell r="F222">
            <v>34078.2</v>
          </cell>
        </row>
        <row r="223">
          <cell r="F223">
            <v>237611.8</v>
          </cell>
        </row>
        <row r="224">
          <cell r="F224">
            <v>18140</v>
          </cell>
        </row>
        <row r="225">
          <cell r="F225">
            <v>129593.81</v>
          </cell>
        </row>
        <row r="226">
          <cell r="F226">
            <v>6787.5</v>
          </cell>
        </row>
        <row r="227">
          <cell r="F227">
            <v>12636</v>
          </cell>
        </row>
        <row r="228">
          <cell r="F228">
            <v>66416.16</v>
          </cell>
        </row>
        <row r="229">
          <cell r="F229">
            <v>85056.6</v>
          </cell>
        </row>
        <row r="230">
          <cell r="F230">
            <v>14398.99</v>
          </cell>
        </row>
        <row r="231">
          <cell r="F231">
            <v>494874.2</v>
          </cell>
        </row>
        <row r="232">
          <cell r="F232">
            <v>3039.2</v>
          </cell>
        </row>
        <row r="233">
          <cell r="F233">
            <v>17864.41</v>
          </cell>
        </row>
        <row r="234">
          <cell r="F234">
            <v>4088.22</v>
          </cell>
        </row>
        <row r="235">
          <cell r="F235">
            <v>365</v>
          </cell>
        </row>
        <row r="236">
          <cell r="F236">
            <v>1942</v>
          </cell>
        </row>
        <row r="237">
          <cell r="F237">
            <v>1727.3</v>
          </cell>
        </row>
        <row r="238">
          <cell r="F238">
            <v>19007.33</v>
          </cell>
        </row>
        <row r="239">
          <cell r="F239">
            <v>7495.16</v>
          </cell>
        </row>
        <row r="240">
          <cell r="F240">
            <v>0</v>
          </cell>
        </row>
        <row r="241">
          <cell r="F241">
            <v>579073</v>
          </cell>
        </row>
        <row r="242">
          <cell r="F242">
            <v>30803.6</v>
          </cell>
        </row>
        <row r="243">
          <cell r="F243">
            <v>136898.3</v>
          </cell>
        </row>
        <row r="244">
          <cell r="F244">
            <v>46163</v>
          </cell>
        </row>
        <row r="245">
          <cell r="F245">
            <v>17671.3</v>
          </cell>
        </row>
        <row r="246">
          <cell r="F246">
            <v>5593.6</v>
          </cell>
        </row>
        <row r="247">
          <cell r="F247">
            <v>27487.67</v>
          </cell>
        </row>
        <row r="248">
          <cell r="F248">
            <v>3817.9</v>
          </cell>
        </row>
        <row r="249">
          <cell r="F249">
            <v>3500</v>
          </cell>
        </row>
        <row r="250">
          <cell r="F250">
            <v>4211</v>
          </cell>
        </row>
        <row r="251">
          <cell r="F251">
            <v>12016.29</v>
          </cell>
        </row>
        <row r="252">
          <cell r="F252">
            <v>71609.81</v>
          </cell>
        </row>
        <row r="253">
          <cell r="F253">
            <v>42353.11</v>
          </cell>
        </row>
        <row r="254">
          <cell r="F254">
            <v>19737.66</v>
          </cell>
        </row>
        <row r="255">
          <cell r="F255">
            <v>32800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23500</v>
          </cell>
        </row>
        <row r="259">
          <cell r="F259">
            <v>27040</v>
          </cell>
        </row>
        <row r="260">
          <cell r="F260">
            <v>519900.66</v>
          </cell>
        </row>
        <row r="261">
          <cell r="F261">
            <v>428675.2</v>
          </cell>
        </row>
        <row r="262">
          <cell r="F262">
            <v>7392.8</v>
          </cell>
        </row>
        <row r="263">
          <cell r="F263">
            <v>5342.97</v>
          </cell>
        </row>
        <row r="264">
          <cell r="F264">
            <v>11336.05</v>
          </cell>
        </row>
        <row r="265">
          <cell r="F265">
            <v>1076</v>
          </cell>
        </row>
        <row r="266">
          <cell r="F266">
            <v>3688.97</v>
          </cell>
        </row>
        <row r="267">
          <cell r="F267">
            <v>0</v>
          </cell>
        </row>
        <row r="268">
          <cell r="F268">
            <v>400</v>
          </cell>
        </row>
        <row r="269">
          <cell r="F269">
            <v>5119.97</v>
          </cell>
        </row>
        <row r="270">
          <cell r="F270">
            <v>13825.16</v>
          </cell>
        </row>
        <row r="271">
          <cell r="F271">
            <v>4364.29</v>
          </cell>
        </row>
        <row r="272">
          <cell r="F272">
            <v>17403.82</v>
          </cell>
        </row>
        <row r="273">
          <cell r="F273">
            <v>80368</v>
          </cell>
        </row>
        <row r="274">
          <cell r="F274">
            <v>205649.8</v>
          </cell>
        </row>
        <row r="275">
          <cell r="F275">
            <v>233153.39</v>
          </cell>
        </row>
        <row r="276">
          <cell r="F276">
            <v>39399.6</v>
          </cell>
        </row>
        <row r="277">
          <cell r="F277">
            <v>110104.24</v>
          </cell>
        </row>
        <row r="278">
          <cell r="F278">
            <v>329313.1</v>
          </cell>
        </row>
        <row r="279">
          <cell r="F279">
            <v>129807.8</v>
          </cell>
        </row>
        <row r="280">
          <cell r="F280">
            <v>19221.4</v>
          </cell>
        </row>
        <row r="281">
          <cell r="F281">
            <v>190685.5</v>
          </cell>
        </row>
        <row r="282">
          <cell r="F282">
            <v>0</v>
          </cell>
        </row>
        <row r="283">
          <cell r="F283">
            <v>5122.3</v>
          </cell>
        </row>
        <row r="284">
          <cell r="F284">
            <v>54898.83</v>
          </cell>
        </row>
        <row r="285">
          <cell r="F285">
            <v>14539</v>
          </cell>
        </row>
        <row r="286">
          <cell r="F286">
            <v>36182.34</v>
          </cell>
        </row>
        <row r="287">
          <cell r="F287">
            <v>19796.4</v>
          </cell>
        </row>
        <row r="288">
          <cell r="F288">
            <v>42568.9</v>
          </cell>
        </row>
        <row r="289">
          <cell r="F289">
            <v>45304.14</v>
          </cell>
        </row>
        <row r="290">
          <cell r="F290">
            <v>0</v>
          </cell>
        </row>
        <row r="291">
          <cell r="F291">
            <v>7239.99</v>
          </cell>
        </row>
        <row r="292">
          <cell r="F292">
            <v>5626.63</v>
          </cell>
        </row>
        <row r="293">
          <cell r="F293">
            <v>90657.07</v>
          </cell>
        </row>
        <row r="294">
          <cell r="F294">
            <v>164262.67</v>
          </cell>
        </row>
        <row r="295">
          <cell r="F295">
            <v>82511.9</v>
          </cell>
        </row>
        <row r="296">
          <cell r="F296">
            <v>40596.18</v>
          </cell>
        </row>
        <row r="297">
          <cell r="F297">
            <v>63433.3</v>
          </cell>
        </row>
        <row r="298">
          <cell r="F298">
            <v>40917.43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303662.3</v>
          </cell>
        </row>
        <row r="302">
          <cell r="F302">
            <v>13739.4</v>
          </cell>
        </row>
        <row r="303">
          <cell r="F303">
            <v>174760.49</v>
          </cell>
        </row>
        <row r="304">
          <cell r="F304">
            <v>0.0999999999999659</v>
          </cell>
        </row>
        <row r="305">
          <cell r="F305">
            <v>47777.5</v>
          </cell>
        </row>
        <row r="306">
          <cell r="F306">
            <v>32420.02</v>
          </cell>
        </row>
        <row r="307">
          <cell r="F307">
            <v>357875</v>
          </cell>
        </row>
        <row r="308">
          <cell r="F308">
            <v>19303.9</v>
          </cell>
        </row>
        <row r="309">
          <cell r="F309">
            <v>0</v>
          </cell>
        </row>
        <row r="310">
          <cell r="F310">
            <v>78362.47</v>
          </cell>
        </row>
        <row r="311">
          <cell r="F311">
            <v>8968.4</v>
          </cell>
        </row>
        <row r="312">
          <cell r="F312">
            <v>40168.36</v>
          </cell>
        </row>
        <row r="313">
          <cell r="F313">
            <v>6186.38</v>
          </cell>
        </row>
        <row r="314">
          <cell r="F314">
            <v>35546.5</v>
          </cell>
        </row>
        <row r="315">
          <cell r="F315">
            <v>8973.25</v>
          </cell>
        </row>
        <row r="316">
          <cell r="F316">
            <v>512</v>
          </cell>
        </row>
        <row r="317">
          <cell r="F317">
            <v>0</v>
          </cell>
        </row>
        <row r="318">
          <cell r="F318">
            <v>58695.59</v>
          </cell>
        </row>
        <row r="319">
          <cell r="F319">
            <v>42956.94</v>
          </cell>
        </row>
        <row r="320">
          <cell r="F320">
            <v>192448.16</v>
          </cell>
        </row>
        <row r="321">
          <cell r="F321">
            <v>74450.66</v>
          </cell>
        </row>
        <row r="322">
          <cell r="F322">
            <v>29662.08</v>
          </cell>
        </row>
        <row r="323">
          <cell r="F323">
            <v>0</v>
          </cell>
        </row>
        <row r="324">
          <cell r="F324">
            <v>17588.61</v>
          </cell>
        </row>
        <row r="325">
          <cell r="F325">
            <v>241256.6</v>
          </cell>
        </row>
        <row r="326">
          <cell r="F326">
            <v>123055.1</v>
          </cell>
        </row>
        <row r="327">
          <cell r="F327">
            <v>53179</v>
          </cell>
        </row>
        <row r="328">
          <cell r="F328">
            <v>1455892.27</v>
          </cell>
        </row>
        <row r="329">
          <cell r="F329">
            <v>0</v>
          </cell>
        </row>
        <row r="330">
          <cell r="F330">
            <v>39915.83</v>
          </cell>
        </row>
        <row r="331">
          <cell r="F331">
            <v>278108</v>
          </cell>
        </row>
        <row r="332">
          <cell r="F332">
            <v>167929.9</v>
          </cell>
        </row>
        <row r="333">
          <cell r="F333">
            <v>65753.1</v>
          </cell>
        </row>
        <row r="334">
          <cell r="F334">
            <v>21647.6</v>
          </cell>
        </row>
        <row r="335">
          <cell r="F335">
            <v>12728.56</v>
          </cell>
        </row>
        <row r="336">
          <cell r="F336">
            <v>17029.9</v>
          </cell>
        </row>
        <row r="337">
          <cell r="F337">
            <v>382957.05</v>
          </cell>
        </row>
        <row r="338">
          <cell r="F338">
            <v>2619.6</v>
          </cell>
        </row>
        <row r="339">
          <cell r="F339">
            <v>40154.26</v>
          </cell>
        </row>
        <row r="340">
          <cell r="F340">
            <v>67798.76</v>
          </cell>
        </row>
        <row r="341">
          <cell r="F341">
            <v>6470.45</v>
          </cell>
        </row>
        <row r="342">
          <cell r="F342">
            <v>29107.07</v>
          </cell>
        </row>
        <row r="343">
          <cell r="F343">
            <v>475727.84</v>
          </cell>
        </row>
        <row r="344">
          <cell r="F344">
            <v>65616.81</v>
          </cell>
        </row>
        <row r="345">
          <cell r="F345">
            <v>8949.77</v>
          </cell>
        </row>
        <row r="346">
          <cell r="F346">
            <v>66380</v>
          </cell>
        </row>
        <row r="347">
          <cell r="F347">
            <v>132409.4</v>
          </cell>
        </row>
        <row r="348">
          <cell r="F348">
            <v>81654.23</v>
          </cell>
        </row>
        <row r="349">
          <cell r="F349">
            <v>261152.12</v>
          </cell>
        </row>
        <row r="350">
          <cell r="F350">
            <v>35000</v>
          </cell>
        </row>
        <row r="351">
          <cell r="F351">
            <v>11135</v>
          </cell>
        </row>
        <row r="352">
          <cell r="F352">
            <v>35586.18</v>
          </cell>
        </row>
        <row r="353">
          <cell r="F353">
            <v>92983.2</v>
          </cell>
        </row>
        <row r="354">
          <cell r="F354">
            <v>251850.3</v>
          </cell>
        </row>
        <row r="355">
          <cell r="F355">
            <v>225713.02</v>
          </cell>
        </row>
        <row r="356">
          <cell r="F356">
            <v>197000</v>
          </cell>
        </row>
        <row r="357">
          <cell r="F357">
            <v>92200.9</v>
          </cell>
        </row>
        <row r="358">
          <cell r="F358">
            <v>121517.4</v>
          </cell>
        </row>
        <row r="359">
          <cell r="F359">
            <v>63900.03</v>
          </cell>
        </row>
        <row r="360">
          <cell r="F360">
            <v>57513.85</v>
          </cell>
        </row>
        <row r="361">
          <cell r="F361">
            <v>11220</v>
          </cell>
        </row>
        <row r="362">
          <cell r="F362">
            <v>334946.9</v>
          </cell>
        </row>
        <row r="363">
          <cell r="F363">
            <v>18333.96</v>
          </cell>
        </row>
        <row r="364">
          <cell r="F364">
            <v>10115</v>
          </cell>
        </row>
        <row r="365">
          <cell r="F365">
            <v>0</v>
          </cell>
        </row>
        <row r="366">
          <cell r="F366">
            <v>14780</v>
          </cell>
        </row>
        <row r="367">
          <cell r="F367">
            <v>9414</v>
          </cell>
        </row>
        <row r="368">
          <cell r="F368">
            <v>146599</v>
          </cell>
        </row>
        <row r="369">
          <cell r="F369">
            <v>20371</v>
          </cell>
        </row>
        <row r="370">
          <cell r="F370">
            <v>54349.9</v>
          </cell>
        </row>
        <row r="371">
          <cell r="F371">
            <v>47160.59</v>
          </cell>
        </row>
        <row r="372">
          <cell r="F372">
            <v>36160.98</v>
          </cell>
        </row>
        <row r="373">
          <cell r="F373">
            <v>196521</v>
          </cell>
        </row>
        <row r="374">
          <cell r="F374">
            <v>0</v>
          </cell>
        </row>
        <row r="375">
          <cell r="F375">
            <v>7080</v>
          </cell>
        </row>
        <row r="376">
          <cell r="F376">
            <v>0</v>
          </cell>
        </row>
        <row r="377">
          <cell r="F377">
            <v>0</v>
          </cell>
        </row>
        <row r="378">
          <cell r="F378">
            <v>6564</v>
          </cell>
        </row>
        <row r="379">
          <cell r="F379">
            <v>-18815</v>
          </cell>
        </row>
        <row r="380">
          <cell r="F380">
            <v>0</v>
          </cell>
        </row>
        <row r="381">
          <cell r="F381">
            <v>560</v>
          </cell>
        </row>
        <row r="382">
          <cell r="F382">
            <v>21845</v>
          </cell>
        </row>
        <row r="383">
          <cell r="F383">
            <v>9731</v>
          </cell>
        </row>
        <row r="384">
          <cell r="F384">
            <v>250000</v>
          </cell>
        </row>
        <row r="385">
          <cell r="F385">
            <v>0</v>
          </cell>
        </row>
        <row r="386">
          <cell r="F386">
            <v>29177.15</v>
          </cell>
        </row>
        <row r="387">
          <cell r="F387">
            <v>15786</v>
          </cell>
        </row>
        <row r="388">
          <cell r="F388">
            <v>73325.88</v>
          </cell>
        </row>
        <row r="389">
          <cell r="F389">
            <v>192619.3</v>
          </cell>
        </row>
        <row r="390">
          <cell r="F390">
            <v>1474</v>
          </cell>
        </row>
        <row r="391">
          <cell r="F391">
            <v>13099.92</v>
          </cell>
        </row>
        <row r="392">
          <cell r="F392">
            <v>1550.14</v>
          </cell>
        </row>
        <row r="393">
          <cell r="F393">
            <v>60000</v>
          </cell>
        </row>
        <row r="394">
          <cell r="F394">
            <v>0</v>
          </cell>
        </row>
        <row r="395">
          <cell r="F395">
            <v>0</v>
          </cell>
        </row>
        <row r="396">
          <cell r="F396">
            <v>970323</v>
          </cell>
        </row>
        <row r="397">
          <cell r="F397">
            <v>0</v>
          </cell>
        </row>
        <row r="398">
          <cell r="F398">
            <v>4974.35</v>
          </cell>
        </row>
        <row r="399">
          <cell r="F399">
            <v>63869.82</v>
          </cell>
        </row>
        <row r="400">
          <cell r="F400">
            <v>505000</v>
          </cell>
        </row>
        <row r="401">
          <cell r="F401">
            <v>0</v>
          </cell>
        </row>
        <row r="402">
          <cell r="F402">
            <v>544640.92</v>
          </cell>
        </row>
        <row r="403">
          <cell r="F403">
            <v>916501.56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101066.07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211876.75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55000</v>
          </cell>
        </row>
        <row r="418">
          <cell r="F418">
            <v>0</v>
          </cell>
        </row>
        <row r="419">
          <cell r="F419">
            <v>-29916.669999999925</v>
          </cell>
        </row>
        <row r="420">
          <cell r="F420">
            <v>-4985</v>
          </cell>
        </row>
        <row r="421">
          <cell r="F421">
            <v>-7297.789999999994</v>
          </cell>
        </row>
        <row r="422">
          <cell r="F422">
            <v>34520.4</v>
          </cell>
        </row>
        <row r="423">
          <cell r="F423">
            <v>0</v>
          </cell>
        </row>
        <row r="424">
          <cell r="F424">
            <v>1407.64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25893.55</v>
          </cell>
        </row>
        <row r="428">
          <cell r="F428">
            <v>0</v>
          </cell>
        </row>
        <row r="429">
          <cell r="F429">
            <v>0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0</v>
          </cell>
        </row>
        <row r="433">
          <cell r="F433">
            <v>0</v>
          </cell>
        </row>
        <row r="434">
          <cell r="F434">
            <v>0</v>
          </cell>
        </row>
        <row r="435">
          <cell r="F435">
            <v>8898.5</v>
          </cell>
        </row>
        <row r="436">
          <cell r="F436">
            <v>0</v>
          </cell>
        </row>
        <row r="437">
          <cell r="F437">
            <v>15000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6216</v>
          </cell>
        </row>
        <row r="441">
          <cell r="F441">
            <v>14634.44</v>
          </cell>
        </row>
        <row r="442">
          <cell r="F442">
            <v>45000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6481.52</v>
          </cell>
        </row>
        <row r="446">
          <cell r="F446">
            <v>-6481.52</v>
          </cell>
        </row>
        <row r="447">
          <cell r="F447">
            <v>600</v>
          </cell>
        </row>
        <row r="448">
          <cell r="F448">
            <v>0</v>
          </cell>
        </row>
        <row r="449">
          <cell r="F449">
            <v>22.179999999701977</v>
          </cell>
        </row>
        <row r="450">
          <cell r="F450">
            <v>37582.39999999991</v>
          </cell>
        </row>
        <row r="451">
          <cell r="F451">
            <v>0</v>
          </cell>
        </row>
        <row r="452">
          <cell r="F452">
            <v>122.16000000014901</v>
          </cell>
        </row>
        <row r="453">
          <cell r="F453">
            <v>0</v>
          </cell>
        </row>
        <row r="454">
          <cell r="F454">
            <v>-19.139999999999418</v>
          </cell>
        </row>
        <row r="455">
          <cell r="F455">
            <v>3773.070000000007</v>
          </cell>
        </row>
        <row r="456">
          <cell r="F456">
            <v>0</v>
          </cell>
        </row>
        <row r="457">
          <cell r="F457">
            <v>548710.8900000006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-589004.14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-1697.5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-1803</v>
          </cell>
        </row>
        <row r="478">
          <cell r="F478">
            <v>-36320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-26939.419999999925</v>
          </cell>
        </row>
        <row r="482">
          <cell r="F482">
            <v>0</v>
          </cell>
        </row>
        <row r="483">
          <cell r="F483">
            <v>-203548.89</v>
          </cell>
        </row>
        <row r="484">
          <cell r="F484">
            <v>0</v>
          </cell>
        </row>
        <row r="485">
          <cell r="F485">
            <v>75889.05</v>
          </cell>
        </row>
        <row r="486">
          <cell r="F486">
            <v>-75889.05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-34415.39</v>
          </cell>
        </row>
        <row r="490">
          <cell r="F490">
            <v>-384309.10000000056</v>
          </cell>
        </row>
        <row r="491">
          <cell r="F491">
            <v>33351.53</v>
          </cell>
        </row>
        <row r="492">
          <cell r="F492">
            <v>238.01</v>
          </cell>
        </row>
        <row r="493">
          <cell r="F493">
            <v>0</v>
          </cell>
        </row>
        <row r="494">
          <cell r="F494">
            <v>-5541</v>
          </cell>
        </row>
        <row r="495">
          <cell r="F495">
            <v>0</v>
          </cell>
        </row>
        <row r="496">
          <cell r="F496">
            <v>-77902</v>
          </cell>
        </row>
        <row r="497">
          <cell r="F497">
            <v>0</v>
          </cell>
        </row>
        <row r="498">
          <cell r="F498">
            <v>-346543</v>
          </cell>
        </row>
        <row r="499">
          <cell r="F499">
            <v>-3792.2</v>
          </cell>
        </row>
        <row r="500">
          <cell r="F500">
            <v>-247.2</v>
          </cell>
        </row>
        <row r="501">
          <cell r="F501">
            <v>-63019.88</v>
          </cell>
        </row>
        <row r="502">
          <cell r="F502">
            <v>-3145.5</v>
          </cell>
        </row>
        <row r="503">
          <cell r="F503">
            <v>-672.9000000000015</v>
          </cell>
        </row>
        <row r="504">
          <cell r="F504">
            <v>-25495</v>
          </cell>
        </row>
        <row r="505">
          <cell r="F505">
            <v>-4396.100000000006</v>
          </cell>
        </row>
        <row r="506">
          <cell r="F506">
            <v>-5847.399999999994</v>
          </cell>
        </row>
        <row r="507">
          <cell r="F507">
            <v>-23.5</v>
          </cell>
        </row>
        <row r="508">
          <cell r="F508">
            <v>-295.1</v>
          </cell>
        </row>
        <row r="509">
          <cell r="F509">
            <v>-3500.399999999994</v>
          </cell>
        </row>
        <row r="510">
          <cell r="F510">
            <v>-1391.3</v>
          </cell>
        </row>
        <row r="511">
          <cell r="F511">
            <v>-4025.820000000007</v>
          </cell>
        </row>
        <row r="512">
          <cell r="F512">
            <v>-75</v>
          </cell>
        </row>
        <row r="513">
          <cell r="F513">
            <v>0</v>
          </cell>
        </row>
        <row r="514">
          <cell r="F514">
            <v>-9471.8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-4488</v>
          </cell>
        </row>
        <row r="519">
          <cell r="F519">
            <v>0</v>
          </cell>
        </row>
        <row r="520">
          <cell r="F520">
            <v>-16370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-234</v>
          </cell>
        </row>
        <row r="524">
          <cell r="F524">
            <v>-123781</v>
          </cell>
        </row>
        <row r="525">
          <cell r="F525">
            <v>-1414.95</v>
          </cell>
        </row>
        <row r="526">
          <cell r="F526">
            <v>-5131</v>
          </cell>
        </row>
        <row r="527">
          <cell r="F527">
            <v>-1645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-4799</v>
          </cell>
        </row>
        <row r="534">
          <cell r="F534">
            <v>-8436</v>
          </cell>
        </row>
        <row r="535">
          <cell r="F535">
            <v>-2530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-3603.6</v>
          </cell>
        </row>
        <row r="539">
          <cell r="F539">
            <v>0</v>
          </cell>
        </row>
        <row r="540">
          <cell r="F540">
            <v>0</v>
          </cell>
        </row>
        <row r="541">
          <cell r="F541">
            <v>-4177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-11000</v>
          </cell>
        </row>
        <row r="545">
          <cell r="F545">
            <v>-11700</v>
          </cell>
        </row>
        <row r="546">
          <cell r="F546">
            <v>0</v>
          </cell>
        </row>
        <row r="547">
          <cell r="F547">
            <v>-385</v>
          </cell>
        </row>
        <row r="548">
          <cell r="F548">
            <v>-300</v>
          </cell>
        </row>
        <row r="549">
          <cell r="F549">
            <v>-29584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-30733.03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-1989</v>
          </cell>
        </row>
        <row r="561">
          <cell r="F561">
            <v>-6026</v>
          </cell>
        </row>
        <row r="562">
          <cell r="F562">
            <v>-19620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-4284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-3054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-5261</v>
          </cell>
        </row>
        <row r="582">
          <cell r="F582">
            <v>0</v>
          </cell>
        </row>
        <row r="583">
          <cell r="F583">
            <v>-3779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-626</v>
          </cell>
        </row>
        <row r="588">
          <cell r="F588">
            <v>-11571.3</v>
          </cell>
        </row>
        <row r="589">
          <cell r="F589">
            <v>-1821.22</v>
          </cell>
        </row>
        <row r="590">
          <cell r="F590">
            <v>6804</v>
          </cell>
        </row>
        <row r="591">
          <cell r="F591">
            <v>0</v>
          </cell>
        </row>
        <row r="592">
          <cell r="F592">
            <v>-3737</v>
          </cell>
        </row>
        <row r="593">
          <cell r="F593">
            <v>0</v>
          </cell>
        </row>
        <row r="594">
          <cell r="F594">
            <v>-6113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-219988.34</v>
          </cell>
        </row>
        <row r="598">
          <cell r="F598">
            <v>-138581.84</v>
          </cell>
        </row>
        <row r="599">
          <cell r="F599">
            <v>-31307</v>
          </cell>
        </row>
        <row r="600">
          <cell r="F600">
            <v>-3820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-14206</v>
          </cell>
        </row>
        <row r="604">
          <cell r="F604">
            <v>-201375.11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-10008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-7390</v>
          </cell>
        </row>
        <row r="612">
          <cell r="F612">
            <v>-9333</v>
          </cell>
        </row>
        <row r="613">
          <cell r="F613">
            <v>-21431.2</v>
          </cell>
        </row>
        <row r="614">
          <cell r="F614">
            <v>-11693</v>
          </cell>
        </row>
        <row r="615">
          <cell r="F615">
            <v>-24549.62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-7833.150000000023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-15000</v>
          </cell>
        </row>
        <row r="622">
          <cell r="F622">
            <v>-4247</v>
          </cell>
        </row>
        <row r="623">
          <cell r="F623">
            <v>0</v>
          </cell>
        </row>
        <row r="624">
          <cell r="F624">
            <v>-64321.70000000007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-44979</v>
          </cell>
        </row>
        <row r="628">
          <cell r="F628">
            <v>-291</v>
          </cell>
        </row>
        <row r="629">
          <cell r="F629">
            <v>0</v>
          </cell>
        </row>
        <row r="630">
          <cell r="F630">
            <v>-925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-3640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-17269.2</v>
          </cell>
        </row>
        <row r="637">
          <cell r="F637">
            <v>-483.18999999999505</v>
          </cell>
        </row>
        <row r="638">
          <cell r="F638">
            <v>-4111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-1600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-16320.24</v>
          </cell>
        </row>
        <row r="645">
          <cell r="F645">
            <v>-228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-12000</v>
          </cell>
        </row>
        <row r="650">
          <cell r="F650">
            <v>0</v>
          </cell>
        </row>
        <row r="651">
          <cell r="F651">
            <v>-675</v>
          </cell>
        </row>
        <row r="652">
          <cell r="F652">
            <v>-8771</v>
          </cell>
        </row>
        <row r="653">
          <cell r="F653">
            <v>-14546.49</v>
          </cell>
        </row>
        <row r="654">
          <cell r="F654">
            <v>0</v>
          </cell>
        </row>
        <row r="655">
          <cell r="F655">
            <v>45.64999999990687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-1250</v>
          </cell>
        </row>
        <row r="669">
          <cell r="F669">
            <v>-2106</v>
          </cell>
        </row>
        <row r="670">
          <cell r="F670">
            <v>0</v>
          </cell>
        </row>
        <row r="671">
          <cell r="F671">
            <v>0</v>
          </cell>
        </row>
        <row r="672">
          <cell r="F672">
            <v>-187.2</v>
          </cell>
        </row>
        <row r="673">
          <cell r="F673">
            <v>-855</v>
          </cell>
        </row>
        <row r="674">
          <cell r="F674">
            <v>-6987</v>
          </cell>
        </row>
        <row r="675">
          <cell r="F675">
            <v>0</v>
          </cell>
        </row>
        <row r="676">
          <cell r="F676">
            <v>-760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-1467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-187</v>
          </cell>
        </row>
        <row r="689">
          <cell r="F689">
            <v>-134</v>
          </cell>
        </row>
        <row r="690">
          <cell r="F690">
            <v>-62698.53</v>
          </cell>
        </row>
        <row r="691">
          <cell r="F691">
            <v>-55357</v>
          </cell>
        </row>
        <row r="692">
          <cell r="F692">
            <v>0</v>
          </cell>
        </row>
        <row r="693">
          <cell r="F693">
            <v>-115884.8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0</v>
          </cell>
        </row>
        <row r="702">
          <cell r="F702">
            <v>0</v>
          </cell>
        </row>
        <row r="703">
          <cell r="F703">
            <v>-976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-6192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-5419</v>
          </cell>
        </row>
        <row r="720">
          <cell r="F720">
            <v>0</v>
          </cell>
        </row>
        <row r="721">
          <cell r="F721">
            <v>-629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-23000</v>
          </cell>
        </row>
        <row r="725">
          <cell r="F725">
            <v>-5850</v>
          </cell>
        </row>
        <row r="726">
          <cell r="F726">
            <v>-3459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-4008.15</v>
          </cell>
        </row>
        <row r="732">
          <cell r="F732">
            <v>-2106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-2937</v>
          </cell>
        </row>
        <row r="736">
          <cell r="F736">
            <v>-1010</v>
          </cell>
        </row>
        <row r="737">
          <cell r="F737">
            <v>0</v>
          </cell>
        </row>
        <row r="738">
          <cell r="F738">
            <v>-12430.65</v>
          </cell>
        </row>
        <row r="739">
          <cell r="F739">
            <v>-2260</v>
          </cell>
        </row>
        <row r="740">
          <cell r="F740">
            <v>0</v>
          </cell>
        </row>
        <row r="741">
          <cell r="F741">
            <v>-10889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-772.2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-348.65000000000055</v>
          </cell>
        </row>
        <row r="753">
          <cell r="F753">
            <v>-2787.85</v>
          </cell>
        </row>
        <row r="754">
          <cell r="F754">
            <v>0</v>
          </cell>
        </row>
        <row r="755">
          <cell r="F755">
            <v>-9734.77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-702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-2829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-4454.73</v>
          </cell>
        </row>
        <row r="766">
          <cell r="F766">
            <v>-113477</v>
          </cell>
        </row>
        <row r="767">
          <cell r="F767">
            <v>-3880</v>
          </cell>
        </row>
        <row r="768">
          <cell r="F768">
            <v>0</v>
          </cell>
        </row>
        <row r="769">
          <cell r="F769">
            <v>-4700</v>
          </cell>
        </row>
        <row r="770">
          <cell r="F770">
            <v>0</v>
          </cell>
        </row>
        <row r="771">
          <cell r="F771">
            <v>-46269</v>
          </cell>
        </row>
        <row r="772">
          <cell r="F772">
            <v>-912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-50000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-374.4</v>
          </cell>
        </row>
        <row r="781">
          <cell r="F781">
            <v>-5600</v>
          </cell>
        </row>
        <row r="782">
          <cell r="F782">
            <v>-730</v>
          </cell>
        </row>
        <row r="783">
          <cell r="F783">
            <v>0</v>
          </cell>
        </row>
        <row r="784">
          <cell r="F784">
            <v>-3316.57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-878.68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300</v>
          </cell>
        </row>
        <row r="791">
          <cell r="F791">
            <v>2661.14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1000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21000</v>
          </cell>
        </row>
        <row r="801">
          <cell r="F801">
            <v>64951</v>
          </cell>
        </row>
        <row r="802">
          <cell r="F802">
            <v>708233.99</v>
          </cell>
        </row>
        <row r="803">
          <cell r="F803">
            <v>0</v>
          </cell>
        </row>
        <row r="804">
          <cell r="F804">
            <v>4851</v>
          </cell>
        </row>
        <row r="805">
          <cell r="F805">
            <v>2808</v>
          </cell>
        </row>
        <row r="806">
          <cell r="F806">
            <v>132</v>
          </cell>
        </row>
        <row r="807">
          <cell r="F807">
            <v>-20000</v>
          </cell>
        </row>
        <row r="808">
          <cell r="F808">
            <v>4139.86</v>
          </cell>
        </row>
        <row r="809">
          <cell r="F809">
            <v>311859.42</v>
          </cell>
        </row>
        <row r="810">
          <cell r="F810">
            <v>-43434.22</v>
          </cell>
        </row>
        <row r="811">
          <cell r="F811">
            <v>30504</v>
          </cell>
        </row>
        <row r="812">
          <cell r="F812">
            <v>-30504</v>
          </cell>
        </row>
        <row r="813">
          <cell r="F813">
            <v>-12708</v>
          </cell>
        </row>
        <row r="814">
          <cell r="F814">
            <v>1917381.58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-61948.17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-734264.21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-251324.21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-289634.86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-204310.66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-157500.31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-218400</v>
          </cell>
        </row>
        <row r="837">
          <cell r="F837">
            <v>0</v>
          </cell>
        </row>
        <row r="838">
          <cell r="F838">
            <v>0</v>
          </cell>
        </row>
      </sheetData>
      <sheetData sheetId="20">
        <row r="1">
          <cell r="S1" t="str">
            <v>מספר</v>
          </cell>
          <cell r="T1" t="str">
            <v>שם התב''ר</v>
          </cell>
          <cell r="U1" t="str">
            <v>סכום</v>
          </cell>
        </row>
        <row r="2">
          <cell r="S2" t="str">
            <v>&gt;0</v>
          </cell>
          <cell r="U2" t="str">
            <v>&lt;0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20">
        <row r="1">
          <cell r="S1" t="str">
            <v>מספר</v>
          </cell>
          <cell r="T1" t="str">
            <v>שם התב''ר</v>
          </cell>
          <cell r="U1" t="str">
            <v>סכום</v>
          </cell>
        </row>
        <row r="2">
          <cell r="S2" t="str">
            <v>&gt;0</v>
          </cell>
          <cell r="U2" t="str">
            <v>&lt;0</v>
          </cell>
        </row>
        <row r="3">
          <cell r="H3" t="str">
            <v>31 בדצמבר 2000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20">
        <row r="3">
          <cell r="H3" t="str">
            <v>31 בדצמבר 1998</v>
          </cell>
        </row>
        <row r="5">
          <cell r="B5" t="str">
            <v>מועצה מקומית אורנית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72"/>
  <sheetViews>
    <sheetView rightToLeft="1" tabSelected="1" view="pageBreakPreview" zoomScaleSheetLayoutView="100" zoomScalePageLayoutView="0" workbookViewId="0" topLeftCell="A31">
      <selection activeCell="K57" sqref="K57"/>
    </sheetView>
  </sheetViews>
  <sheetFormatPr defaultColWidth="9.140625" defaultRowHeight="15"/>
  <cols>
    <col min="1" max="1" width="4.7109375" style="0" customWidth="1"/>
    <col min="2" max="2" width="21.421875" style="0" customWidth="1"/>
    <col min="3" max="3" width="10.7109375" style="0" bestFit="1" customWidth="1"/>
    <col min="4" max="4" width="9.421875" style="0" bestFit="1" customWidth="1"/>
    <col min="5" max="5" width="10.140625" style="0" bestFit="1" customWidth="1"/>
    <col min="6" max="7" width="9.140625" style="0" bestFit="1" customWidth="1"/>
    <col min="8" max="8" width="9.421875" style="0" bestFit="1" customWidth="1"/>
    <col min="9" max="9" width="11.8515625" style="0" bestFit="1" customWidth="1"/>
    <col min="10" max="10" width="0" style="0" hidden="1" customWidth="1"/>
    <col min="11" max="11" width="12.00390625" style="0" bestFit="1" customWidth="1"/>
    <col min="12" max="12" width="11.28125" style="0" customWidth="1"/>
    <col min="13" max="13" width="11.421875" style="0" customWidth="1"/>
  </cols>
  <sheetData>
    <row r="1" spans="1:12" ht="15">
      <c r="A1" s="4"/>
      <c r="B1" s="5"/>
      <c r="C1" s="6"/>
      <c r="D1" s="6"/>
      <c r="E1" s="6"/>
      <c r="F1" s="6"/>
      <c r="G1" s="6"/>
      <c r="H1" s="7"/>
      <c r="I1" s="6"/>
      <c r="J1" s="6"/>
      <c r="K1" s="6"/>
      <c r="L1" s="6"/>
    </row>
    <row r="2" spans="1:12" ht="20.25">
      <c r="A2" s="217" t="s">
        <v>789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184"/>
    </row>
    <row r="3" spans="1:12" ht="15.75">
      <c r="A3" s="4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218" t="s">
        <v>852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185"/>
    </row>
    <row r="5" spans="1:12" ht="15.75">
      <c r="A5" s="219" t="s">
        <v>790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186"/>
    </row>
    <row r="6" spans="1:12" ht="16.5" thickBot="1">
      <c r="A6" s="4"/>
      <c r="B6" s="9"/>
      <c r="C6" s="10"/>
      <c r="D6" s="10"/>
      <c r="E6" s="10"/>
      <c r="F6" s="10"/>
      <c r="G6" s="10"/>
      <c r="H6" s="11"/>
      <c r="I6" s="10"/>
      <c r="J6" s="10"/>
      <c r="K6" s="10"/>
      <c r="L6" s="10"/>
    </row>
    <row r="7" spans="1:11" ht="15.75">
      <c r="A7" s="4"/>
      <c r="B7" s="12"/>
      <c r="C7" s="13"/>
      <c r="D7" s="14"/>
      <c r="E7" s="13"/>
      <c r="F7" s="13"/>
      <c r="G7" s="15"/>
      <c r="H7" s="14" t="s">
        <v>2</v>
      </c>
      <c r="I7" s="14"/>
      <c r="J7" s="14" t="s">
        <v>791</v>
      </c>
      <c r="K7" s="188"/>
    </row>
    <row r="8" spans="1:12" ht="15.75">
      <c r="A8" s="4"/>
      <c r="B8" s="12"/>
      <c r="C8" s="13"/>
      <c r="D8" s="13" t="s">
        <v>792</v>
      </c>
      <c r="E8" s="13"/>
      <c r="F8" s="13"/>
      <c r="G8" s="12"/>
      <c r="H8" s="16">
        <v>2015</v>
      </c>
      <c r="I8" s="14"/>
      <c r="J8" s="14" t="s">
        <v>793</v>
      </c>
      <c r="K8" s="189" t="s">
        <v>792</v>
      </c>
      <c r="L8" s="13"/>
    </row>
    <row r="9" spans="1:13" ht="15.75">
      <c r="A9" s="4"/>
      <c r="B9" s="12"/>
      <c r="C9" s="13" t="s">
        <v>2</v>
      </c>
      <c r="D9" s="13" t="s">
        <v>794</v>
      </c>
      <c r="E9" s="13" t="s">
        <v>2</v>
      </c>
      <c r="F9" s="13" t="s">
        <v>2</v>
      </c>
      <c r="G9" s="12" t="s">
        <v>795</v>
      </c>
      <c r="H9" s="14" t="s">
        <v>796</v>
      </c>
      <c r="I9" s="14" t="s">
        <v>797</v>
      </c>
      <c r="J9" s="14" t="s">
        <v>798</v>
      </c>
      <c r="K9" s="189" t="s">
        <v>794</v>
      </c>
      <c r="M9" s="13" t="s">
        <v>970</v>
      </c>
    </row>
    <row r="10" spans="1:13" ht="15.75">
      <c r="A10" s="4"/>
      <c r="B10" s="12"/>
      <c r="C10" s="13"/>
      <c r="D10" s="13" t="s">
        <v>799</v>
      </c>
      <c r="E10" s="13"/>
      <c r="F10" s="13" t="s">
        <v>800</v>
      </c>
      <c r="G10" s="12" t="s">
        <v>801</v>
      </c>
      <c r="H10" s="14" t="s">
        <v>802</v>
      </c>
      <c r="I10" s="14" t="s">
        <v>803</v>
      </c>
      <c r="J10" s="14" t="s">
        <v>803</v>
      </c>
      <c r="K10" s="189" t="s">
        <v>799</v>
      </c>
      <c r="L10" s="13"/>
      <c r="M10" s="13" t="s">
        <v>794</v>
      </c>
    </row>
    <row r="11" spans="1:13" ht="23.25">
      <c r="A11" s="4"/>
      <c r="B11" s="17" t="s">
        <v>804</v>
      </c>
      <c r="C11" s="18">
        <v>2014</v>
      </c>
      <c r="D11" s="19">
        <v>2015</v>
      </c>
      <c r="E11" s="20">
        <v>42217</v>
      </c>
      <c r="F11" s="19">
        <v>2015</v>
      </c>
      <c r="G11" s="21" t="s">
        <v>805</v>
      </c>
      <c r="H11" s="19">
        <v>2016</v>
      </c>
      <c r="I11" s="18" t="s">
        <v>806</v>
      </c>
      <c r="J11" s="18" t="s">
        <v>806</v>
      </c>
      <c r="K11" s="190">
        <v>2016</v>
      </c>
      <c r="L11" s="207" t="s">
        <v>955</v>
      </c>
      <c r="M11" s="18" t="s">
        <v>971</v>
      </c>
    </row>
    <row r="12" spans="1:13" ht="15.75">
      <c r="A12" s="4"/>
      <c r="B12" s="22" t="s">
        <v>807</v>
      </c>
      <c r="C12" s="13"/>
      <c r="D12" s="13"/>
      <c r="E12" s="13"/>
      <c r="F12" s="13"/>
      <c r="G12" s="23"/>
      <c r="H12" s="14"/>
      <c r="I12" s="14"/>
      <c r="J12" s="14"/>
      <c r="K12" s="189"/>
      <c r="L12" s="13"/>
      <c r="M12" s="13"/>
    </row>
    <row r="13" spans="1:13" ht="15.75">
      <c r="A13" s="4">
        <v>11</v>
      </c>
      <c r="B13" s="15" t="s">
        <v>808</v>
      </c>
      <c r="C13" s="14">
        <v>13283</v>
      </c>
      <c r="D13" s="13">
        <v>12940</v>
      </c>
      <c r="E13" s="14">
        <v>10001</v>
      </c>
      <c r="F13" s="13">
        <v>12797</v>
      </c>
      <c r="G13" s="24">
        <v>0.0127</v>
      </c>
      <c r="H13" s="14">
        <f>F13+(F13*G13)</f>
        <v>12959.5219</v>
      </c>
      <c r="I13" s="25">
        <f>K13-H13</f>
        <v>0.4783499999994092</v>
      </c>
      <c r="J13" s="14"/>
      <c r="K13" s="189">
        <f>'הכנסות '!H6/1000</f>
        <v>12960.00025</v>
      </c>
      <c r="L13" s="66">
        <f>K13-M13</f>
        <v>0.000249999999141437</v>
      </c>
      <c r="M13" s="13">
        <v>12960</v>
      </c>
    </row>
    <row r="14" spans="1:13" ht="15.75">
      <c r="A14" s="4">
        <v>12</v>
      </c>
      <c r="B14" s="15" t="s">
        <v>809</v>
      </c>
      <c r="C14" s="14">
        <v>221</v>
      </c>
      <c r="D14" s="13">
        <v>310</v>
      </c>
      <c r="E14" s="14">
        <v>191</v>
      </c>
      <c r="F14" s="13">
        <v>255</v>
      </c>
      <c r="G14" s="24">
        <v>0</v>
      </c>
      <c r="H14" s="14">
        <f>F14+(F14*G14)</f>
        <v>255</v>
      </c>
      <c r="I14" s="25">
        <f>K14-H14</f>
        <v>-255</v>
      </c>
      <c r="J14" s="26"/>
      <c r="K14" s="189">
        <f>'הכנסות '!H8</f>
        <v>0</v>
      </c>
      <c r="L14" s="13">
        <f>K14-M14</f>
        <v>-255</v>
      </c>
      <c r="M14" s="13">
        <v>255</v>
      </c>
    </row>
    <row r="15" spans="1:13" ht="15.75">
      <c r="A15" s="4">
        <v>13</v>
      </c>
      <c r="B15" s="15" t="s">
        <v>810</v>
      </c>
      <c r="C15" s="13">
        <v>34</v>
      </c>
      <c r="D15" s="13">
        <v>201</v>
      </c>
      <c r="E15" s="13">
        <v>28</v>
      </c>
      <c r="F15" s="14">
        <v>30</v>
      </c>
      <c r="G15" s="24">
        <v>0</v>
      </c>
      <c r="H15" s="14">
        <f>F15+(F15*G15)</f>
        <v>30</v>
      </c>
      <c r="I15" s="25">
        <f>K15-H15</f>
        <v>-1.6640000000000015</v>
      </c>
      <c r="J15" s="26"/>
      <c r="K15" s="189">
        <f>'הכנסות '!H14/1000</f>
        <v>28.336</v>
      </c>
      <c r="L15" s="13">
        <f aca="true" t="shared" si="0" ref="L15:L56">K15-M15</f>
        <v>0.3359999999999985</v>
      </c>
      <c r="M15" s="13">
        <v>28</v>
      </c>
    </row>
    <row r="16" spans="1:14" ht="15.75">
      <c r="A16" s="4">
        <v>14</v>
      </c>
      <c r="B16" s="15" t="s">
        <v>811</v>
      </c>
      <c r="C16" s="13">
        <v>57</v>
      </c>
      <c r="D16" s="13">
        <v>57</v>
      </c>
      <c r="E16" s="13">
        <v>133</v>
      </c>
      <c r="F16" s="14">
        <v>150</v>
      </c>
      <c r="G16" s="24">
        <v>0</v>
      </c>
      <c r="H16" s="14">
        <f>F16+(F16*G16)</f>
        <v>150</v>
      </c>
      <c r="I16" s="25">
        <f>K16-H16</f>
        <v>-150</v>
      </c>
      <c r="J16" s="26"/>
      <c r="K16" s="189"/>
      <c r="L16" s="13">
        <f t="shared" si="0"/>
        <v>0</v>
      </c>
      <c r="M16" s="13">
        <v>0</v>
      </c>
      <c r="N16" t="s">
        <v>875</v>
      </c>
    </row>
    <row r="17" spans="1:13" ht="20.25">
      <c r="A17" s="4">
        <v>15</v>
      </c>
      <c r="B17" s="15" t="s">
        <v>812</v>
      </c>
      <c r="C17" s="27">
        <v>1689</v>
      </c>
      <c r="D17" s="18">
        <v>2081</v>
      </c>
      <c r="E17" s="27">
        <v>741</v>
      </c>
      <c r="F17" s="27">
        <v>1755</v>
      </c>
      <c r="G17" s="24">
        <v>0</v>
      </c>
      <c r="H17" s="27">
        <f>F17+(F17*G17)</f>
        <v>1755</v>
      </c>
      <c r="I17" s="28">
        <f>K17-H17</f>
        <v>187.45399999999995</v>
      </c>
      <c r="J17" s="26"/>
      <c r="K17" s="191">
        <f>'הכנסות '!H48/1000</f>
        <v>1942.454</v>
      </c>
      <c r="L17" s="18">
        <f t="shared" si="0"/>
        <v>0.4539999999999509</v>
      </c>
      <c r="M17" s="18">
        <v>1942</v>
      </c>
    </row>
    <row r="18" spans="1:13" ht="15.75">
      <c r="A18" s="4"/>
      <c r="B18" s="15" t="s">
        <v>813</v>
      </c>
      <c r="C18" s="29">
        <f>SUM(C13:C17)</f>
        <v>15284</v>
      </c>
      <c r="D18" s="30">
        <f>SUM(D13:D17)</f>
        <v>15589</v>
      </c>
      <c r="E18" s="29">
        <f>SUM(E13:E17)</f>
        <v>11094</v>
      </c>
      <c r="F18" s="29">
        <f>SUM(F13:F17)</f>
        <v>14987</v>
      </c>
      <c r="G18" s="26"/>
      <c r="H18" s="31">
        <f>SUM(H13:H17)</f>
        <v>15149.5219</v>
      </c>
      <c r="I18" s="30">
        <f>SUM(I13:I17)</f>
        <v>-218.73165000000063</v>
      </c>
      <c r="J18" s="26"/>
      <c r="K18" s="192">
        <f>SUM(K13:K17)</f>
        <v>14930.790249999998</v>
      </c>
      <c r="L18" s="30">
        <f t="shared" si="0"/>
        <v>-254.2097500000018</v>
      </c>
      <c r="M18" s="30">
        <v>15185</v>
      </c>
    </row>
    <row r="19" spans="1:13" ht="15.75">
      <c r="A19" s="4">
        <v>16</v>
      </c>
      <c r="B19" s="15" t="s">
        <v>814</v>
      </c>
      <c r="C19" s="13">
        <v>25178</v>
      </c>
      <c r="D19" s="13">
        <v>27030</v>
      </c>
      <c r="E19" s="13">
        <v>21182</v>
      </c>
      <c r="F19" s="13">
        <v>27869</v>
      </c>
      <c r="G19" s="24">
        <v>0.012</v>
      </c>
      <c r="H19" s="14">
        <f>F19+(F19*G19)</f>
        <v>28203.428</v>
      </c>
      <c r="I19" s="25">
        <f>K19-H19</f>
        <v>2478.1760399999985</v>
      </c>
      <c r="J19" s="26"/>
      <c r="K19" s="189">
        <f>'הכנסות '!H126/1000</f>
        <v>30681.60404</v>
      </c>
      <c r="L19" s="13">
        <f t="shared" si="0"/>
        <v>799.6040399999983</v>
      </c>
      <c r="M19" s="13">
        <v>29882</v>
      </c>
    </row>
    <row r="20" spans="1:13" ht="15.75">
      <c r="A20" s="4">
        <v>17</v>
      </c>
      <c r="B20" s="15" t="s">
        <v>815</v>
      </c>
      <c r="C20" s="13">
        <v>5453</v>
      </c>
      <c r="D20" s="13">
        <v>6166</v>
      </c>
      <c r="E20" s="13">
        <v>3989</v>
      </c>
      <c r="F20" s="13">
        <v>5850</v>
      </c>
      <c r="G20" s="24">
        <v>0.012</v>
      </c>
      <c r="H20" s="14">
        <f>F20+(F20*G20)</f>
        <v>5920.2</v>
      </c>
      <c r="I20" s="25">
        <f>K20-H20</f>
        <v>1387.9783333333335</v>
      </c>
      <c r="J20" s="26"/>
      <c r="K20" s="189">
        <f>'הכנסות '!H181/1000</f>
        <v>7308.178333333333</v>
      </c>
      <c r="L20" s="13">
        <f t="shared" si="0"/>
        <v>283.1783333333333</v>
      </c>
      <c r="M20" s="13">
        <v>7025</v>
      </c>
    </row>
    <row r="21" spans="1:13" ht="15.75">
      <c r="A21" s="4">
        <v>18</v>
      </c>
      <c r="B21" s="32" t="s">
        <v>816</v>
      </c>
      <c r="C21" s="13">
        <v>341</v>
      </c>
      <c r="D21" s="13">
        <v>742</v>
      </c>
      <c r="E21" s="13">
        <v>560</v>
      </c>
      <c r="F21" s="14">
        <f>E21/8*12</f>
        <v>840</v>
      </c>
      <c r="G21" s="24">
        <v>0.012</v>
      </c>
      <c r="H21" s="14">
        <v>850</v>
      </c>
      <c r="I21" s="25">
        <f>K21-H21</f>
        <v>120.26199999999994</v>
      </c>
      <c r="J21" s="26"/>
      <c r="K21" s="189">
        <f>'הכנסות '!H193/1000</f>
        <v>970.262</v>
      </c>
      <c r="L21" s="13">
        <f t="shared" si="0"/>
        <v>69.26199999999994</v>
      </c>
      <c r="M21" s="13">
        <v>901</v>
      </c>
    </row>
    <row r="22" spans="1:13" ht="15.75">
      <c r="A22" s="4">
        <v>19</v>
      </c>
      <c r="B22" s="15" t="s">
        <v>10</v>
      </c>
      <c r="C22" s="13">
        <v>12359</v>
      </c>
      <c r="D22" s="13">
        <v>12876</v>
      </c>
      <c r="E22" s="13">
        <v>9677</v>
      </c>
      <c r="F22" s="14">
        <v>12903</v>
      </c>
      <c r="G22" s="24" t="s">
        <v>817</v>
      </c>
      <c r="H22" s="14">
        <f>12903</f>
        <v>12903</v>
      </c>
      <c r="I22" s="25">
        <f>K22-H22</f>
        <v>3587.4840000000004</v>
      </c>
      <c r="J22" s="26"/>
      <c r="K22" s="189">
        <f>'הכנסות '!H195/1000</f>
        <v>16490.484</v>
      </c>
      <c r="L22" s="13">
        <f>K22-M22</f>
        <v>3587.4840000000004</v>
      </c>
      <c r="M22" s="13">
        <v>12903</v>
      </c>
    </row>
    <row r="23" spans="1:13" ht="20.25">
      <c r="A23" s="4">
        <v>20</v>
      </c>
      <c r="B23" s="15" t="s">
        <v>818</v>
      </c>
      <c r="C23" s="18">
        <v>389</v>
      </c>
      <c r="D23" s="18">
        <f>4790+50</f>
        <v>4840</v>
      </c>
      <c r="E23" s="18">
        <v>3634</v>
      </c>
      <c r="F23" s="27">
        <v>4840</v>
      </c>
      <c r="G23" s="24" t="s">
        <v>817</v>
      </c>
      <c r="H23" s="18">
        <v>50</v>
      </c>
      <c r="I23" s="28">
        <f>K23-H23</f>
        <v>3572.4287999999997</v>
      </c>
      <c r="J23" s="26"/>
      <c r="K23" s="191">
        <f>'הכנסות '!H200/1000</f>
        <v>3622.4287999999997</v>
      </c>
      <c r="L23" s="18">
        <f>K23-M23</f>
        <v>1295.4287999999997</v>
      </c>
      <c r="M23" s="18">
        <v>2327</v>
      </c>
    </row>
    <row r="24" spans="1:13" ht="15.75">
      <c r="A24" s="4"/>
      <c r="B24" s="15" t="s">
        <v>819</v>
      </c>
      <c r="C24" s="29">
        <f>SUM(C19:C23)</f>
        <v>43720</v>
      </c>
      <c r="D24" s="30">
        <f>SUM(D19:D23)</f>
        <v>51654</v>
      </c>
      <c r="E24" s="29">
        <f>SUM(E19:E23)</f>
        <v>39042</v>
      </c>
      <c r="F24" s="29">
        <f>SUM(F19:F23)</f>
        <v>52302</v>
      </c>
      <c r="G24" s="26"/>
      <c r="H24" s="31">
        <f>SUM(H19:H23)</f>
        <v>47926.628</v>
      </c>
      <c r="I24" s="30">
        <f>SUM(I19:I23)</f>
        <v>11146.329173333332</v>
      </c>
      <c r="J24" s="26"/>
      <c r="K24" s="192">
        <f>SUM(K19:K23)</f>
        <v>59072.957173333336</v>
      </c>
      <c r="L24" s="30">
        <f t="shared" si="0"/>
        <v>6034.957173333336</v>
      </c>
      <c r="M24" s="30">
        <v>53038</v>
      </c>
    </row>
    <row r="25" spans="1:13" ht="15.75">
      <c r="A25" s="4"/>
      <c r="B25" s="15"/>
      <c r="C25" s="33"/>
      <c r="D25" s="13"/>
      <c r="E25" s="33"/>
      <c r="F25" s="33"/>
      <c r="G25" s="26"/>
      <c r="H25" s="26"/>
      <c r="I25" s="34"/>
      <c r="J25" s="26"/>
      <c r="K25" s="189"/>
      <c r="L25" s="13">
        <f t="shared" si="0"/>
        <v>0</v>
      </c>
      <c r="M25" s="13"/>
    </row>
    <row r="26" spans="1:13" ht="15.75">
      <c r="A26" s="4">
        <v>21</v>
      </c>
      <c r="B26" s="15" t="s">
        <v>820</v>
      </c>
      <c r="C26" s="35">
        <v>1125</v>
      </c>
      <c r="D26" s="13"/>
      <c r="E26" s="35">
        <v>0</v>
      </c>
      <c r="F26" s="35">
        <v>0</v>
      </c>
      <c r="G26" s="24" t="s">
        <v>817</v>
      </c>
      <c r="H26" s="36">
        <v>0</v>
      </c>
      <c r="I26" s="36"/>
      <c r="J26" s="26"/>
      <c r="K26" s="189"/>
      <c r="L26" s="13">
        <f t="shared" si="0"/>
        <v>0</v>
      </c>
      <c r="M26" s="13"/>
    </row>
    <row r="27" spans="1:13" ht="15.75">
      <c r="A27" s="4"/>
      <c r="B27" s="15" t="s">
        <v>821</v>
      </c>
      <c r="C27" s="35"/>
      <c r="D27" s="13"/>
      <c r="E27" s="35"/>
      <c r="F27" s="35"/>
      <c r="G27" s="24"/>
      <c r="H27" s="36"/>
      <c r="I27" s="36"/>
      <c r="J27" s="26"/>
      <c r="K27" s="189"/>
      <c r="L27" s="13">
        <f t="shared" si="0"/>
        <v>0</v>
      </c>
      <c r="M27" s="13"/>
    </row>
    <row r="28" spans="1:13" ht="20.25">
      <c r="A28" s="4">
        <v>22</v>
      </c>
      <c r="B28" s="15" t="s">
        <v>822</v>
      </c>
      <c r="C28" s="37">
        <v>0</v>
      </c>
      <c r="D28" s="18">
        <v>0</v>
      </c>
      <c r="E28" s="37">
        <v>0</v>
      </c>
      <c r="F28" s="37">
        <v>0</v>
      </c>
      <c r="G28" s="24" t="s">
        <v>817</v>
      </c>
      <c r="H28" s="38">
        <v>0</v>
      </c>
      <c r="I28" s="28">
        <f>K28-H28</f>
        <v>0</v>
      </c>
      <c r="J28" s="26"/>
      <c r="K28" s="191">
        <v>0</v>
      </c>
      <c r="L28" s="18">
        <f t="shared" si="0"/>
        <v>0</v>
      </c>
      <c r="M28" s="18"/>
    </row>
    <row r="29" spans="1:13" ht="15.75">
      <c r="A29" s="4"/>
      <c r="B29" s="15" t="s">
        <v>823</v>
      </c>
      <c r="C29" s="13"/>
      <c r="D29" s="13"/>
      <c r="E29" s="13"/>
      <c r="F29" s="13"/>
      <c r="G29" s="39"/>
      <c r="H29" s="14"/>
      <c r="I29" s="25"/>
      <c r="J29" s="26"/>
      <c r="K29" s="189"/>
      <c r="L29" s="13">
        <f t="shared" si="0"/>
        <v>0</v>
      </c>
      <c r="M29" s="13"/>
    </row>
    <row r="30" spans="1:13" ht="15.75">
      <c r="A30" s="4"/>
      <c r="B30" s="15" t="s">
        <v>824</v>
      </c>
      <c r="C30" s="29">
        <f>C18+C24+C26+C28+C29+C27</f>
        <v>60129</v>
      </c>
      <c r="D30" s="29">
        <f aca="true" t="shared" si="1" ref="D30:J30">D18+D24+D26+D28+D29+D27</f>
        <v>67243</v>
      </c>
      <c r="E30" s="29">
        <f t="shared" si="1"/>
        <v>50136</v>
      </c>
      <c r="F30" s="29">
        <f>F18+F24+F26+F28+F29+F27</f>
        <v>67289</v>
      </c>
      <c r="G30" s="29"/>
      <c r="H30" s="29">
        <f t="shared" si="1"/>
        <v>63076.1499</v>
      </c>
      <c r="I30" s="29">
        <f t="shared" si="1"/>
        <v>10927.59752333333</v>
      </c>
      <c r="J30" s="29">
        <f t="shared" si="1"/>
        <v>0</v>
      </c>
      <c r="K30" s="193">
        <f>K18+K24+K26+K28+K29+K27</f>
        <v>74003.74742333333</v>
      </c>
      <c r="L30" s="29">
        <f t="shared" si="0"/>
        <v>5780.747423333334</v>
      </c>
      <c r="M30" s="29">
        <v>68223</v>
      </c>
    </row>
    <row r="31" spans="1:13" ht="15.75">
      <c r="A31" s="4">
        <v>23</v>
      </c>
      <c r="B31" s="15" t="s">
        <v>6</v>
      </c>
      <c r="C31" s="13">
        <v>5969</v>
      </c>
      <c r="D31" s="13">
        <v>5500</v>
      </c>
      <c r="E31" s="13">
        <v>3579</v>
      </c>
      <c r="F31" s="13">
        <v>5300</v>
      </c>
      <c r="G31" s="24" t="s">
        <v>817</v>
      </c>
      <c r="H31" s="14">
        <v>5500</v>
      </c>
      <c r="I31" s="25">
        <f>K31-H31</f>
        <v>0</v>
      </c>
      <c r="J31" s="26"/>
      <c r="K31" s="189">
        <f>'הכנסות '!H202/1000</f>
        <v>5500</v>
      </c>
      <c r="L31" s="13">
        <f t="shared" si="0"/>
        <v>0</v>
      </c>
      <c r="M31" s="13">
        <v>5500</v>
      </c>
    </row>
    <row r="32" spans="1:13" ht="20.25">
      <c r="A32" s="4">
        <v>24</v>
      </c>
      <c r="B32" s="15" t="s">
        <v>825</v>
      </c>
      <c r="C32" s="18">
        <v>18051</v>
      </c>
      <c r="D32" s="13">
        <v>0</v>
      </c>
      <c r="E32" s="18">
        <v>7949</v>
      </c>
      <c r="F32" s="27">
        <v>7949</v>
      </c>
      <c r="G32" s="24" t="s">
        <v>817</v>
      </c>
      <c r="H32" s="27"/>
      <c r="I32" s="28"/>
      <c r="J32" s="26"/>
      <c r="K32" s="189">
        <v>0</v>
      </c>
      <c r="L32" s="13">
        <f t="shared" si="0"/>
        <v>0</v>
      </c>
      <c r="M32" s="13"/>
    </row>
    <row r="33" spans="1:13" ht="15.75">
      <c r="A33" s="4"/>
      <c r="B33" s="15" t="s">
        <v>826</v>
      </c>
      <c r="C33" s="29">
        <f>C30+C31+C32</f>
        <v>84149</v>
      </c>
      <c r="D33" s="40">
        <f>D30+D31+D32</f>
        <v>72743</v>
      </c>
      <c r="E33" s="29">
        <f>E30+E31+E32</f>
        <v>61664</v>
      </c>
      <c r="F33" s="29">
        <f>F30+F31+F32</f>
        <v>80538</v>
      </c>
      <c r="G33" s="41"/>
      <c r="H33" s="40">
        <f>H30+H31+H32</f>
        <v>68576.14989999999</v>
      </c>
      <c r="I33" s="40">
        <f>I30+I31+I32</f>
        <v>10927.59752333333</v>
      </c>
      <c r="J33" s="26"/>
      <c r="K33" s="194">
        <f>K30+K31+K32</f>
        <v>79503.74742333333</v>
      </c>
      <c r="L33" s="40">
        <f>K33-M33</f>
        <v>5780.747423333334</v>
      </c>
      <c r="M33" s="40">
        <v>73723</v>
      </c>
    </row>
    <row r="34" spans="1:13" ht="20.25">
      <c r="A34" s="4">
        <v>25</v>
      </c>
      <c r="B34" s="15" t="s">
        <v>827</v>
      </c>
      <c r="C34" s="42">
        <v>1123</v>
      </c>
      <c r="D34" s="18">
        <v>2272</v>
      </c>
      <c r="E34" s="38">
        <v>0</v>
      </c>
      <c r="F34" s="38"/>
      <c r="G34" s="24" t="s">
        <v>817</v>
      </c>
      <c r="H34" s="43">
        <v>2272</v>
      </c>
      <c r="I34" s="28">
        <f>K34-H34</f>
        <v>-2272</v>
      </c>
      <c r="J34" s="26"/>
      <c r="K34" s="191"/>
      <c r="L34" s="18">
        <f>K34-M34</f>
        <v>-2272</v>
      </c>
      <c r="M34" s="18">
        <v>2272</v>
      </c>
    </row>
    <row r="35" spans="1:13" ht="16.5" thickBot="1">
      <c r="A35" s="4"/>
      <c r="B35" s="15" t="s">
        <v>828</v>
      </c>
      <c r="C35" s="44">
        <f>C33+C34</f>
        <v>85272</v>
      </c>
      <c r="D35" s="45">
        <f>D33+D34</f>
        <v>75015</v>
      </c>
      <c r="E35" s="44">
        <f>E33+E34</f>
        <v>61664</v>
      </c>
      <c r="F35" s="44">
        <f>F33+F34</f>
        <v>80538</v>
      </c>
      <c r="G35" s="26"/>
      <c r="H35" s="46">
        <f>H33+H34</f>
        <v>70848.14989999999</v>
      </c>
      <c r="I35" s="45">
        <f>I33+I34</f>
        <v>8655.59752333333</v>
      </c>
      <c r="J35" s="45"/>
      <c r="K35" s="195">
        <f>K33+K34</f>
        <v>79503.74742333333</v>
      </c>
      <c r="L35" s="45">
        <f t="shared" si="0"/>
        <v>3508.747423333334</v>
      </c>
      <c r="M35" s="45">
        <v>75995</v>
      </c>
    </row>
    <row r="36" spans="1:16" ht="16.5" thickTop="1">
      <c r="A36" s="4"/>
      <c r="B36" s="47" t="s">
        <v>829</v>
      </c>
      <c r="C36" s="13"/>
      <c r="D36" s="13"/>
      <c r="E36" s="13"/>
      <c r="F36" s="13"/>
      <c r="G36" s="41"/>
      <c r="H36" s="14"/>
      <c r="I36" s="25"/>
      <c r="J36" s="26"/>
      <c r="K36" s="189"/>
      <c r="L36" s="13">
        <f t="shared" si="0"/>
        <v>0</v>
      </c>
      <c r="M36" s="13"/>
      <c r="N36" s="3"/>
      <c r="O36" s="3"/>
      <c r="P36" s="3"/>
    </row>
    <row r="37" spans="1:13" ht="15.75">
      <c r="A37" s="4">
        <v>61</v>
      </c>
      <c r="B37" s="15" t="s">
        <v>830</v>
      </c>
      <c r="C37" s="13">
        <v>8901</v>
      </c>
      <c r="D37" s="13">
        <v>9234</v>
      </c>
      <c r="E37" s="13">
        <v>6900</v>
      </c>
      <c r="F37" s="13">
        <v>9214</v>
      </c>
      <c r="G37" s="24">
        <v>0.025</v>
      </c>
      <c r="H37" s="14">
        <f>F37+(F37*G37)</f>
        <v>9444.35</v>
      </c>
      <c r="I37" s="25">
        <f>K37-H37</f>
        <v>1012.2901370499985</v>
      </c>
      <c r="J37" s="26"/>
      <c r="K37" s="189">
        <f>'הוצאות '!I25/1000</f>
        <v>10456.640137049999</v>
      </c>
      <c r="L37" s="13">
        <f t="shared" si="0"/>
        <v>537.6401370499989</v>
      </c>
      <c r="M37" s="13">
        <v>9919</v>
      </c>
    </row>
    <row r="38" spans="1:13" ht="15.75">
      <c r="A38" s="4">
        <v>62</v>
      </c>
      <c r="B38" s="15" t="s">
        <v>831</v>
      </c>
      <c r="C38" s="13">
        <v>9435</v>
      </c>
      <c r="D38" s="13">
        <v>10330</v>
      </c>
      <c r="E38" s="13">
        <v>8369</v>
      </c>
      <c r="F38" s="14">
        <v>10159</v>
      </c>
      <c r="G38" s="24">
        <v>0</v>
      </c>
      <c r="H38" s="14">
        <f>F38+(F38*G38)</f>
        <v>10159</v>
      </c>
      <c r="I38" s="25">
        <f>K38-H38</f>
        <v>-716.6849999999995</v>
      </c>
      <c r="J38" s="26"/>
      <c r="K38" s="189">
        <f>'הוצאות '!I132/1000</f>
        <v>9442.315</v>
      </c>
      <c r="L38" s="13">
        <f t="shared" si="0"/>
        <v>981.3150000000005</v>
      </c>
      <c r="M38" s="13">
        <v>8461</v>
      </c>
    </row>
    <row r="39" spans="1:13" ht="20.25">
      <c r="A39" s="4">
        <v>63</v>
      </c>
      <c r="B39" s="15" t="s">
        <v>809</v>
      </c>
      <c r="C39" s="18">
        <v>0</v>
      </c>
      <c r="D39" s="18">
        <v>0</v>
      </c>
      <c r="E39" s="18">
        <v>0</v>
      </c>
      <c r="F39" s="18">
        <f>'[25]ביצוע משוער 2014'!G34</f>
        <v>0</v>
      </c>
      <c r="G39" s="24">
        <v>0</v>
      </c>
      <c r="H39" s="27">
        <f>F39+(F39*G39)</f>
        <v>0</v>
      </c>
      <c r="I39" s="28">
        <f>K39-H39</f>
        <v>0</v>
      </c>
      <c r="J39" s="26"/>
      <c r="K39" s="191"/>
      <c r="L39" s="18">
        <f t="shared" si="0"/>
        <v>0</v>
      </c>
      <c r="M39" s="18"/>
    </row>
    <row r="40" spans="1:13" ht="15.75">
      <c r="A40" s="4"/>
      <c r="B40" s="15" t="s">
        <v>832</v>
      </c>
      <c r="C40" s="29">
        <f>SUM(C37:C39)</f>
        <v>18336</v>
      </c>
      <c r="D40" s="31">
        <f>SUM(D37:D39)</f>
        <v>19564</v>
      </c>
      <c r="E40" s="29">
        <f>SUM(E37:E39)</f>
        <v>15269</v>
      </c>
      <c r="F40" s="29">
        <f>SUM(F37:F39)</f>
        <v>19373</v>
      </c>
      <c r="G40" s="26"/>
      <c r="H40" s="31">
        <f>SUM(H37:H39)</f>
        <v>19603.35</v>
      </c>
      <c r="I40" s="31">
        <f>SUM(I37:I39)</f>
        <v>295.60513704999903</v>
      </c>
      <c r="J40" s="31">
        <f>SUM(J37:J39)</f>
        <v>0</v>
      </c>
      <c r="K40" s="193">
        <f>SUM(K37:K39)</f>
        <v>19898.955137049998</v>
      </c>
      <c r="L40" s="31">
        <f t="shared" si="0"/>
        <v>1518.9551370499976</v>
      </c>
      <c r="M40" s="31">
        <v>18380</v>
      </c>
    </row>
    <row r="41" spans="1:17" ht="15.75">
      <c r="A41" s="4">
        <v>64</v>
      </c>
      <c r="B41" s="15" t="s">
        <v>833</v>
      </c>
      <c r="C41" s="13">
        <v>17926</v>
      </c>
      <c r="D41" s="13">
        <v>18978</v>
      </c>
      <c r="E41" s="13">
        <v>14463</v>
      </c>
      <c r="F41" s="13">
        <v>19885</v>
      </c>
      <c r="G41" s="24">
        <v>0.025</v>
      </c>
      <c r="H41" s="14">
        <f>F41+(F41*G41)</f>
        <v>20382.125</v>
      </c>
      <c r="I41" s="25">
        <f>K41-H41</f>
        <v>1691.4169928750016</v>
      </c>
      <c r="J41" s="26"/>
      <c r="K41" s="189">
        <f>'הוצאות '!I164/1000</f>
        <v>22073.541992875</v>
      </c>
      <c r="L41" s="13">
        <f t="shared" si="0"/>
        <v>203.5419928750016</v>
      </c>
      <c r="M41" s="13">
        <v>21870</v>
      </c>
      <c r="P41" s="66"/>
      <c r="Q41" s="66"/>
    </row>
    <row r="42" spans="1:13" ht="20.25">
      <c r="A42" s="4">
        <v>65</v>
      </c>
      <c r="B42" s="15" t="s">
        <v>834</v>
      </c>
      <c r="C42" s="18">
        <v>9169</v>
      </c>
      <c r="D42" s="18">
        <v>11902</v>
      </c>
      <c r="E42" s="18">
        <v>8441</v>
      </c>
      <c r="F42" s="27">
        <v>11336</v>
      </c>
      <c r="G42" s="24">
        <v>0</v>
      </c>
      <c r="H42" s="27">
        <f>F42+(F42*G42)</f>
        <v>11336</v>
      </c>
      <c r="I42" s="28">
        <f>K42-H42</f>
        <v>1899.2600000000002</v>
      </c>
      <c r="J42" s="26"/>
      <c r="K42" s="191">
        <f>'הוצאות '!I256/1000</f>
        <v>13235.26</v>
      </c>
      <c r="L42" s="18">
        <f t="shared" si="0"/>
        <v>1669.2600000000002</v>
      </c>
      <c r="M42" s="18">
        <v>11566</v>
      </c>
    </row>
    <row r="43" spans="1:13" ht="20.25">
      <c r="A43" s="4"/>
      <c r="B43" s="15" t="s">
        <v>835</v>
      </c>
      <c r="C43" s="29">
        <f>SUM(C41:C42)</f>
        <v>27095</v>
      </c>
      <c r="D43" s="30">
        <f>SUM(D41:D42)</f>
        <v>30880</v>
      </c>
      <c r="E43" s="29">
        <f>SUM(E41:E42)</f>
        <v>22904</v>
      </c>
      <c r="F43" s="29">
        <f>SUM(F41:F42)</f>
        <v>31221</v>
      </c>
      <c r="G43" s="48"/>
      <c r="H43" s="31">
        <f>SUM(H41:H42)</f>
        <v>31718.125</v>
      </c>
      <c r="I43" s="30">
        <f>SUM(I41:I42)</f>
        <v>3590.676992875002</v>
      </c>
      <c r="J43" s="26"/>
      <c r="K43" s="192">
        <f>SUM(K41:K42)</f>
        <v>35308.801992875</v>
      </c>
      <c r="L43" s="30">
        <f t="shared" si="0"/>
        <v>1872.801992875</v>
      </c>
      <c r="M43" s="30">
        <v>33436</v>
      </c>
    </row>
    <row r="44" spans="1:13" ht="15.75">
      <c r="A44" s="4">
        <v>66</v>
      </c>
      <c r="B44" s="15" t="s">
        <v>836</v>
      </c>
      <c r="C44" s="13">
        <v>1773</v>
      </c>
      <c r="D44" s="13">
        <v>2752</v>
      </c>
      <c r="E44" s="13">
        <v>1705</v>
      </c>
      <c r="F44" s="13">
        <v>2449</v>
      </c>
      <c r="G44" s="24">
        <v>0.025</v>
      </c>
      <c r="H44" s="14">
        <f>F44+(F44*G44)</f>
        <v>2510.225</v>
      </c>
      <c r="I44" s="25">
        <f>K44-H44</f>
        <v>567.1225301750001</v>
      </c>
      <c r="J44" s="26"/>
      <c r="K44" s="189">
        <f>'הוצאות '!I263/1000</f>
        <v>3077.347530175</v>
      </c>
      <c r="L44" s="13">
        <f t="shared" si="0"/>
        <v>61.347530174999974</v>
      </c>
      <c r="M44" s="13">
        <v>3016</v>
      </c>
    </row>
    <row r="45" spans="1:13" ht="20.25">
      <c r="A45" s="4">
        <v>67</v>
      </c>
      <c r="B45" s="15" t="s">
        <v>837</v>
      </c>
      <c r="C45" s="18">
        <v>6248</v>
      </c>
      <c r="D45" s="18">
        <v>6403</v>
      </c>
      <c r="E45" s="18">
        <v>4662</v>
      </c>
      <c r="F45" s="27">
        <v>6919</v>
      </c>
      <c r="G45" s="24">
        <v>0</v>
      </c>
      <c r="H45" s="27">
        <f>F45+(F45*G45)</f>
        <v>6919</v>
      </c>
      <c r="I45" s="28">
        <f>K45-H45</f>
        <v>1227.9516666666668</v>
      </c>
      <c r="J45" s="26"/>
      <c r="K45" s="191">
        <f>'הוצאות '!I327/1000</f>
        <v>8146.951666666667</v>
      </c>
      <c r="L45" s="18">
        <f t="shared" si="0"/>
        <v>453.9516666666668</v>
      </c>
      <c r="M45" s="18">
        <v>7693</v>
      </c>
    </row>
    <row r="46" spans="1:13" ht="15.75">
      <c r="A46" s="4"/>
      <c r="B46" s="15" t="s">
        <v>838</v>
      </c>
      <c r="C46" s="29">
        <f>SUM(C44:C45)</f>
        <v>8021</v>
      </c>
      <c r="D46" s="30">
        <f>SUM(D44:D45)</f>
        <v>9155</v>
      </c>
      <c r="E46" s="29">
        <f>SUM(E44:E45)</f>
        <v>6367</v>
      </c>
      <c r="F46" s="29">
        <f>SUM(F44:F45)</f>
        <v>9368</v>
      </c>
      <c r="G46" s="26"/>
      <c r="H46" s="31">
        <f>SUM(H44:H45)</f>
        <v>9429.225</v>
      </c>
      <c r="I46" s="30">
        <f>SUM(I44:I45)</f>
        <v>1795.074196841667</v>
      </c>
      <c r="J46" s="26"/>
      <c r="K46" s="192">
        <f>SUM(K44:K45)</f>
        <v>11224.299196841666</v>
      </c>
      <c r="L46" s="30">
        <f t="shared" si="0"/>
        <v>515.2991968416663</v>
      </c>
      <c r="M46" s="30">
        <v>10709</v>
      </c>
    </row>
    <row r="47" spans="1:13" ht="15.75">
      <c r="A47" s="4">
        <v>68</v>
      </c>
      <c r="B47" s="15" t="s">
        <v>839</v>
      </c>
      <c r="C47" s="13">
        <v>0</v>
      </c>
      <c r="D47" s="13">
        <v>0</v>
      </c>
      <c r="E47" s="13">
        <v>0</v>
      </c>
      <c r="F47" s="14">
        <f>E47/8*12</f>
        <v>0</v>
      </c>
      <c r="G47" s="24" t="s">
        <v>817</v>
      </c>
      <c r="H47" s="14">
        <v>0</v>
      </c>
      <c r="I47" s="25">
        <f>K47-H47</f>
        <v>0</v>
      </c>
      <c r="J47" s="26"/>
      <c r="K47" s="189">
        <v>0</v>
      </c>
      <c r="L47" s="13">
        <f t="shared" si="0"/>
        <v>0</v>
      </c>
      <c r="M47" s="13"/>
    </row>
    <row r="48" spans="1:13" ht="20.25">
      <c r="A48" s="4">
        <v>69</v>
      </c>
      <c r="B48" s="15" t="s">
        <v>840</v>
      </c>
      <c r="C48" s="18">
        <v>1600</v>
      </c>
      <c r="D48" s="18">
        <v>2550</v>
      </c>
      <c r="E48" s="18">
        <v>1727</v>
      </c>
      <c r="F48" s="18">
        <v>2337</v>
      </c>
      <c r="G48" s="24" t="s">
        <v>817</v>
      </c>
      <c r="H48" s="27">
        <v>2303</v>
      </c>
      <c r="I48" s="28">
        <f>K48-H48</f>
        <v>0.23100000000022192</v>
      </c>
      <c r="J48" s="26"/>
      <c r="K48" s="191">
        <f>'הוצאות '!I331/1000</f>
        <v>2303.231</v>
      </c>
      <c r="L48" s="18">
        <f t="shared" si="0"/>
        <v>0.23100000000022192</v>
      </c>
      <c r="M48" s="18">
        <v>2303</v>
      </c>
    </row>
    <row r="49" spans="1:13" ht="15.75">
      <c r="A49" s="4"/>
      <c r="B49" s="15" t="s">
        <v>841</v>
      </c>
      <c r="C49" s="29">
        <f>SUM(C47:C48)</f>
        <v>1600</v>
      </c>
      <c r="D49" s="30">
        <f>SUM(D47:D48)</f>
        <v>2550</v>
      </c>
      <c r="E49" s="29">
        <f>SUM(E47:E48)</f>
        <v>1727</v>
      </c>
      <c r="F49" s="29">
        <f>SUM(F47:F48)</f>
        <v>2337</v>
      </c>
      <c r="G49" s="24"/>
      <c r="H49" s="31">
        <f>SUM(H47:H48)</f>
        <v>2303</v>
      </c>
      <c r="I49" s="30">
        <f>SUM(I47:I48)</f>
        <v>0.23100000000022192</v>
      </c>
      <c r="J49" s="26"/>
      <c r="K49" s="192">
        <f>SUM(K47:K48)</f>
        <v>2303.231</v>
      </c>
      <c r="L49" s="30">
        <f t="shared" si="0"/>
        <v>0.23100000000022192</v>
      </c>
      <c r="M49" s="30">
        <v>2303</v>
      </c>
    </row>
    <row r="50" spans="1:13" ht="15.75">
      <c r="A50" s="4">
        <v>70</v>
      </c>
      <c r="B50" s="15" t="s">
        <v>842</v>
      </c>
      <c r="C50" s="13">
        <v>951</v>
      </c>
      <c r="D50" s="13">
        <v>1144</v>
      </c>
      <c r="E50" s="13">
        <v>848</v>
      </c>
      <c r="F50" s="14">
        <v>988</v>
      </c>
      <c r="G50" s="24" t="s">
        <v>817</v>
      </c>
      <c r="H50" s="14">
        <v>595</v>
      </c>
      <c r="I50" s="25">
        <f>K50-H50</f>
        <v>0.34199999999998454</v>
      </c>
      <c r="J50" s="26"/>
      <c r="K50" s="189">
        <f>'הוצאות '!I336/1000</f>
        <v>595.342</v>
      </c>
      <c r="L50" s="13">
        <f t="shared" si="0"/>
        <v>0.34199999999998454</v>
      </c>
      <c r="M50" s="13">
        <v>595</v>
      </c>
    </row>
    <row r="51" spans="1:13" ht="22.5" customHeight="1">
      <c r="A51" s="4">
        <v>71</v>
      </c>
      <c r="B51" s="15" t="s">
        <v>843</v>
      </c>
      <c r="C51" s="49">
        <v>4924</v>
      </c>
      <c r="D51" s="18">
        <v>3950</v>
      </c>
      <c r="E51" s="49">
        <v>2763</v>
      </c>
      <c r="F51" s="27">
        <v>3644</v>
      </c>
      <c r="G51" s="50" t="s">
        <v>817</v>
      </c>
      <c r="H51" s="27">
        <v>2800</v>
      </c>
      <c r="I51" s="28">
        <f>K51-H51</f>
        <v>0</v>
      </c>
      <c r="J51" s="26"/>
      <c r="K51" s="191">
        <f>'הוצאות '!I339/1000</f>
        <v>2800</v>
      </c>
      <c r="L51" s="18">
        <f t="shared" si="0"/>
        <v>0</v>
      </c>
      <c r="M51" s="18">
        <v>2800</v>
      </c>
    </row>
    <row r="52" spans="1:13" ht="20.25">
      <c r="A52" s="4"/>
      <c r="B52" s="15" t="s">
        <v>844</v>
      </c>
      <c r="C52" s="13"/>
      <c r="D52" s="13"/>
      <c r="E52" s="13"/>
      <c r="F52" s="13"/>
      <c r="G52" s="48"/>
      <c r="H52" s="14"/>
      <c r="I52" s="25"/>
      <c r="J52" s="26"/>
      <c r="K52" s="189"/>
      <c r="L52" s="13">
        <f t="shared" si="0"/>
        <v>0</v>
      </c>
      <c r="M52" s="13"/>
    </row>
    <row r="53" spans="1:13" ht="15.75">
      <c r="A53" s="4"/>
      <c r="B53" s="15" t="s">
        <v>824</v>
      </c>
      <c r="C53" s="29">
        <f>C40+C43+C46+C49+C50+C51</f>
        <v>60927</v>
      </c>
      <c r="D53" s="51">
        <f>D40+D43+D46+D49+D50+D51</f>
        <v>67243</v>
      </c>
      <c r="E53" s="29">
        <f>E40+E43+E46+E49+E50+E51</f>
        <v>49878</v>
      </c>
      <c r="F53" s="29">
        <f>F40+F43+F46+F49+F50+F51</f>
        <v>66931</v>
      </c>
      <c r="G53" s="26"/>
      <c r="H53" s="31">
        <f>H40+H43+H46+H49+H50+H51</f>
        <v>66448.7</v>
      </c>
      <c r="I53" s="51">
        <f>I40+I43+I46+I49+I50+I51</f>
        <v>5681.929326766668</v>
      </c>
      <c r="J53" s="26"/>
      <c r="K53" s="196">
        <f>K40+K43+K46+K49+K50+K51</f>
        <v>72130.62932676666</v>
      </c>
      <c r="L53" s="51">
        <f t="shared" si="0"/>
        <v>3907.6293267666624</v>
      </c>
      <c r="M53" s="51">
        <v>68223</v>
      </c>
    </row>
    <row r="54" spans="1:13" ht="15.75">
      <c r="A54" s="4">
        <v>72</v>
      </c>
      <c r="B54" s="15" t="s">
        <v>6</v>
      </c>
      <c r="C54" s="13">
        <v>5969</v>
      </c>
      <c r="D54" s="13">
        <v>5500</v>
      </c>
      <c r="E54" s="13">
        <v>3579</v>
      </c>
      <c r="F54" s="13">
        <v>5300</v>
      </c>
      <c r="G54" s="24" t="s">
        <v>817</v>
      </c>
      <c r="H54" s="14">
        <v>5500</v>
      </c>
      <c r="I54" s="25">
        <f>K54-H54</f>
        <v>0</v>
      </c>
      <c r="J54" s="26"/>
      <c r="K54" s="189">
        <f>'הוצאות '!I341/1000</f>
        <v>5500</v>
      </c>
      <c r="L54" s="13">
        <f t="shared" si="0"/>
        <v>0</v>
      </c>
      <c r="M54" s="13">
        <v>5500</v>
      </c>
    </row>
    <row r="55" spans="1:13" ht="20.25">
      <c r="A55" s="4">
        <v>73</v>
      </c>
      <c r="B55" s="15" t="s">
        <v>845</v>
      </c>
      <c r="C55" s="18">
        <v>18051</v>
      </c>
      <c r="D55" s="18">
        <v>0</v>
      </c>
      <c r="E55" s="18">
        <v>7949</v>
      </c>
      <c r="F55" s="27">
        <v>7949</v>
      </c>
      <c r="G55" s="24" t="s">
        <v>817</v>
      </c>
      <c r="H55" s="27">
        <v>0</v>
      </c>
      <c r="I55" s="28">
        <f>K55-H55</f>
        <v>0</v>
      </c>
      <c r="J55" s="26"/>
      <c r="K55" s="191">
        <v>0</v>
      </c>
      <c r="L55" s="18">
        <f t="shared" si="0"/>
        <v>0</v>
      </c>
      <c r="M55" s="18"/>
    </row>
    <row r="56" spans="1:13" ht="15.75">
      <c r="A56" s="4"/>
      <c r="B56" s="15" t="s">
        <v>846</v>
      </c>
      <c r="C56" s="29">
        <f>C53+C54+C55</f>
        <v>84947</v>
      </c>
      <c r="D56" s="51">
        <f>D53+D54+D55</f>
        <v>72743</v>
      </c>
      <c r="E56" s="29">
        <f>E53+E54+E55</f>
        <v>61406</v>
      </c>
      <c r="F56" s="29">
        <f>F53+F54+F55</f>
        <v>80180</v>
      </c>
      <c r="G56" s="26"/>
      <c r="H56" s="31">
        <f>H53+H54+H55</f>
        <v>71948.7</v>
      </c>
      <c r="I56" s="51">
        <f>I53+I54+I55</f>
        <v>5681.929326766668</v>
      </c>
      <c r="J56" s="26"/>
      <c r="K56" s="196">
        <f>K53+K54+K55</f>
        <v>77630.62932676666</v>
      </c>
      <c r="L56" s="51">
        <f t="shared" si="0"/>
        <v>3907.6293267666624</v>
      </c>
      <c r="M56" s="51">
        <v>73723</v>
      </c>
    </row>
    <row r="57" spans="1:13" ht="20.25">
      <c r="A57" s="4">
        <v>74</v>
      </c>
      <c r="B57" s="15" t="s">
        <v>847</v>
      </c>
      <c r="C57" s="38"/>
      <c r="D57" s="18">
        <v>2272</v>
      </c>
      <c r="E57" s="38">
        <v>0</v>
      </c>
      <c r="F57" s="38">
        <v>0</v>
      </c>
      <c r="G57" s="52"/>
      <c r="H57" s="27"/>
      <c r="I57" s="28"/>
      <c r="J57" s="26"/>
      <c r="K57" s="191">
        <f>'הוצאות '!I343/1000</f>
        <v>1873.118</v>
      </c>
      <c r="L57" s="18">
        <f>K57-M57</f>
        <v>-398.88200000000006</v>
      </c>
      <c r="M57" s="18">
        <v>2272</v>
      </c>
    </row>
    <row r="58" spans="1:13" ht="16.5" thickBot="1">
      <c r="A58" s="4"/>
      <c r="B58" s="15" t="s">
        <v>848</v>
      </c>
      <c r="C58" s="44">
        <f>C56+C57</f>
        <v>84947</v>
      </c>
      <c r="D58" s="45">
        <f>D56+D57</f>
        <v>75015</v>
      </c>
      <c r="E58" s="44">
        <f>E56+E57</f>
        <v>61406</v>
      </c>
      <c r="F58" s="44">
        <f>F56+F57</f>
        <v>80180</v>
      </c>
      <c r="G58" s="26"/>
      <c r="H58" s="46">
        <f>H56+H57</f>
        <v>71948.7</v>
      </c>
      <c r="I58" s="46">
        <f>I56+I57</f>
        <v>5681.929326766668</v>
      </c>
      <c r="J58" s="46">
        <f>J56+J57</f>
        <v>0</v>
      </c>
      <c r="K58" s="197">
        <f>K56+K57</f>
        <v>79503.74732676666</v>
      </c>
      <c r="L58" s="46">
        <f>K58-M58</f>
        <v>3508.7473267666646</v>
      </c>
      <c r="M58" s="46">
        <v>75995</v>
      </c>
    </row>
    <row r="59" spans="1:13" ht="16.5" thickTop="1">
      <c r="A59" s="4"/>
      <c r="B59" s="15"/>
      <c r="C59" s="13"/>
      <c r="D59" s="53"/>
      <c r="E59" s="13"/>
      <c r="F59" s="13"/>
      <c r="G59" s="12"/>
      <c r="H59" s="12"/>
      <c r="I59" s="25"/>
      <c r="J59" s="26"/>
      <c r="K59" s="198"/>
      <c r="L59" s="53"/>
      <c r="M59" s="53"/>
    </row>
    <row r="60" spans="1:13" ht="15.75">
      <c r="A60" s="4"/>
      <c r="B60" s="15"/>
      <c r="C60" s="13"/>
      <c r="D60" s="53"/>
      <c r="E60" s="13"/>
      <c r="F60" s="13"/>
      <c r="G60" s="12"/>
      <c r="H60" s="12"/>
      <c r="I60" s="25"/>
      <c r="J60" s="26"/>
      <c r="K60" s="198"/>
      <c r="L60" s="53"/>
      <c r="M60" s="53"/>
    </row>
    <row r="61" spans="1:13" ht="16.5" thickBot="1">
      <c r="A61" s="4"/>
      <c r="B61" s="15" t="s">
        <v>849</v>
      </c>
      <c r="C61" s="54">
        <f>C35-C58</f>
        <v>325</v>
      </c>
      <c r="D61" s="54">
        <f>D35-D58</f>
        <v>0</v>
      </c>
      <c r="E61" s="54">
        <f>E35-E58</f>
        <v>258</v>
      </c>
      <c r="F61" s="54">
        <f>F35-F58</f>
        <v>358</v>
      </c>
      <c r="G61" s="55"/>
      <c r="H61" s="25">
        <f>H35-H58</f>
        <v>-1100.5501000000077</v>
      </c>
      <c r="I61" s="25">
        <f>I35-I58</f>
        <v>2973.668196566662</v>
      </c>
      <c r="J61" s="26"/>
      <c r="K61" s="199">
        <f>K35-K58</f>
        <v>9.656666952650994E-05</v>
      </c>
      <c r="L61" s="54"/>
      <c r="M61" s="54">
        <f>M35-M58</f>
        <v>0</v>
      </c>
    </row>
    <row r="62" spans="1:12" ht="15.75">
      <c r="A62" s="4"/>
      <c r="B62" s="56"/>
      <c r="C62" s="57"/>
      <c r="D62" s="53"/>
      <c r="E62" s="57"/>
      <c r="F62" s="57"/>
      <c r="G62" s="58"/>
      <c r="H62" s="59"/>
      <c r="I62" s="59"/>
      <c r="J62" s="26"/>
      <c r="K62" s="53"/>
      <c r="L62" s="53"/>
    </row>
    <row r="63" spans="1:12" ht="15.75">
      <c r="A63" s="4"/>
      <c r="B63" s="56"/>
      <c r="C63" s="57"/>
      <c r="D63" s="53"/>
      <c r="E63" s="57"/>
      <c r="F63" s="57"/>
      <c r="G63" s="58"/>
      <c r="H63" s="59"/>
      <c r="I63" s="59"/>
      <c r="J63" s="26"/>
      <c r="K63" s="53"/>
      <c r="L63" s="53"/>
    </row>
    <row r="64" spans="1:13" ht="15.75">
      <c r="A64" s="4"/>
      <c r="B64" s="56" t="s">
        <v>380</v>
      </c>
      <c r="C64" s="57">
        <f>C37+C41+C44</f>
        <v>28600</v>
      </c>
      <c r="D64" s="54">
        <f>D37+D41+D44</f>
        <v>30964</v>
      </c>
      <c r="E64" s="57">
        <f>E37+E41+E44</f>
        <v>23068</v>
      </c>
      <c r="F64" s="57">
        <f>F37+F41+F44</f>
        <v>31548</v>
      </c>
      <c r="G64" s="59"/>
      <c r="H64" s="59">
        <f>H37+H41+H44</f>
        <v>32336.699999999997</v>
      </c>
      <c r="I64" s="59"/>
      <c r="J64" s="26"/>
      <c r="K64" s="54">
        <f>K37+K41+K44</f>
        <v>35607.5296601</v>
      </c>
      <c r="L64" s="54"/>
      <c r="M64" s="65"/>
    </row>
    <row r="65" spans="1:12" ht="15.75">
      <c r="A65" s="4"/>
      <c r="B65" s="4"/>
      <c r="C65" s="6"/>
      <c r="D65" s="60"/>
      <c r="E65" s="6"/>
      <c r="F65" s="6"/>
      <c r="G65" s="60"/>
      <c r="H65" s="61"/>
      <c r="I65" s="60"/>
      <c r="J65" s="26"/>
      <c r="K65" s="60"/>
      <c r="L65" s="60"/>
    </row>
    <row r="66" spans="1:12" ht="15.75">
      <c r="A66" s="4"/>
      <c r="B66" s="4" t="s">
        <v>850</v>
      </c>
      <c r="C66" s="62">
        <f>C64/(C58-C54)</f>
        <v>0.3621261617159209</v>
      </c>
      <c r="D66" s="62">
        <f>D64/(D58-D54)</f>
        <v>0.4454290440912033</v>
      </c>
      <c r="E66" s="62">
        <f>E64/(E58-E54)</f>
        <v>0.39891400210974115</v>
      </c>
      <c r="F66" s="62">
        <f>F64/(F58-F54)</f>
        <v>0.42131410256410257</v>
      </c>
      <c r="G66" s="62"/>
      <c r="H66" s="62">
        <f>H64/(H58-H54)</f>
        <v>0.48664157462824703</v>
      </c>
      <c r="I66" s="62"/>
      <c r="J66" s="26"/>
      <c r="K66" s="62">
        <f>K64/(K58-K54)</f>
        <v>0.4811584675958834</v>
      </c>
      <c r="L66" s="62"/>
    </row>
    <row r="67" spans="1:12" ht="15.75">
      <c r="A67" s="4"/>
      <c r="B67" s="4"/>
      <c r="C67" s="6"/>
      <c r="D67" s="60"/>
      <c r="E67" s="6"/>
      <c r="F67" s="6"/>
      <c r="G67" s="60"/>
      <c r="H67" s="61"/>
      <c r="I67" s="60"/>
      <c r="J67" s="26"/>
      <c r="K67" s="60"/>
      <c r="L67" s="60"/>
    </row>
    <row r="68" spans="1:12" ht="15.75">
      <c r="A68" s="4"/>
      <c r="B68" s="4" t="s">
        <v>851</v>
      </c>
      <c r="C68" s="63">
        <f>C49/(C58-C54)</f>
        <v>0.020258806249841728</v>
      </c>
      <c r="D68" s="63">
        <f>D49/(D58-D54)</f>
        <v>0.036682730345968494</v>
      </c>
      <c r="E68" s="63">
        <f>E49/(E58-E54)</f>
        <v>0.02986494198211908</v>
      </c>
      <c r="F68" s="63">
        <f>F49/(F58-F54)</f>
        <v>0.031209935897435898</v>
      </c>
      <c r="G68" s="63"/>
      <c r="H68" s="63">
        <f>H49/(H58-H54)</f>
        <v>0.03465831536207631</v>
      </c>
      <c r="I68" s="63"/>
      <c r="J68" s="26"/>
      <c r="K68" s="63">
        <f>K49/(K58-K54)</f>
        <v>0.031123167180034637</v>
      </c>
      <c r="L68" s="63"/>
    </row>
    <row r="69" spans="1:12" ht="15.75">
      <c r="A69" s="4"/>
      <c r="B69" s="4"/>
      <c r="C69" s="6"/>
      <c r="D69" s="60">
        <f>D37+D41+D44</f>
        <v>30964</v>
      </c>
      <c r="E69" s="6"/>
      <c r="F69" s="6"/>
      <c r="G69" s="60"/>
      <c r="H69" s="61"/>
      <c r="I69" s="60"/>
      <c r="J69" s="26"/>
      <c r="K69" s="60"/>
      <c r="L69" s="60"/>
    </row>
    <row r="70" spans="1:12" ht="15.75">
      <c r="A70" s="4"/>
      <c r="B70" s="4"/>
      <c r="C70" s="6"/>
      <c r="D70" s="60"/>
      <c r="E70" s="6"/>
      <c r="F70" s="6"/>
      <c r="G70" s="60"/>
      <c r="H70" s="61"/>
      <c r="I70" s="60"/>
      <c r="J70" s="26"/>
      <c r="K70" s="60"/>
      <c r="L70" s="60"/>
    </row>
    <row r="71" spans="1:12" ht="15.75">
      <c r="A71" s="4"/>
      <c r="B71" s="4"/>
      <c r="C71" s="6"/>
      <c r="D71" s="60"/>
      <c r="E71" s="6"/>
      <c r="F71" s="6"/>
      <c r="G71" s="60"/>
      <c r="H71" s="61"/>
      <c r="I71" s="60"/>
      <c r="J71" s="26"/>
      <c r="K71" s="60"/>
      <c r="L71" s="60"/>
    </row>
    <row r="72" spans="1:12" ht="15.75">
      <c r="A72" s="4"/>
      <c r="B72" s="4"/>
      <c r="C72" s="6"/>
      <c r="D72" s="60"/>
      <c r="E72" s="6"/>
      <c r="F72" s="6"/>
      <c r="G72" s="60"/>
      <c r="H72" s="61"/>
      <c r="I72" s="60"/>
      <c r="J72" s="26"/>
      <c r="K72" s="60"/>
      <c r="L72" s="60"/>
    </row>
  </sheetData>
  <sheetProtection/>
  <mergeCells count="3">
    <mergeCell ref="A2:K2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10"/>
  <sheetViews>
    <sheetView rightToLeft="1" zoomScalePageLayoutView="0" workbookViewId="0" topLeftCell="A1">
      <selection activeCell="G179" sqref="G179"/>
    </sheetView>
  </sheetViews>
  <sheetFormatPr defaultColWidth="9.140625" defaultRowHeight="15" outlineLevelRow="2"/>
  <cols>
    <col min="1" max="1" width="3.28125" style="70" customWidth="1"/>
    <col min="2" max="2" width="4.8515625" style="70" customWidth="1"/>
    <col min="3" max="3" width="5.421875" style="70" customWidth="1"/>
    <col min="4" max="4" width="12.00390625" style="70" bestFit="1" customWidth="1"/>
    <col min="5" max="5" width="29.421875" style="70" customWidth="1"/>
    <col min="6" max="7" width="13.8515625" style="70" bestFit="1" customWidth="1"/>
    <col min="8" max="8" width="13.8515625" style="72" bestFit="1" customWidth="1"/>
    <col min="9" max="10" width="13.8515625" style="70" hidden="1" customWidth="1"/>
    <col min="11" max="11" width="13.8515625" style="70" customWidth="1"/>
    <col min="12" max="12" width="12.7109375" style="70" customWidth="1"/>
    <col min="13" max="13" width="9.00390625" style="70" customWidth="1"/>
    <col min="14" max="14" width="12.00390625" style="70" customWidth="1"/>
    <col min="15" max="15" width="11.00390625" style="70" bestFit="1" customWidth="1"/>
    <col min="16" max="16384" width="9.00390625" style="70" customWidth="1"/>
  </cols>
  <sheetData>
    <row r="1" spans="1:11" ht="18.75" thickBot="1">
      <c r="A1" s="220" t="s">
        <v>890</v>
      </c>
      <c r="B1" s="220"/>
      <c r="C1" s="220"/>
      <c r="D1" s="220"/>
      <c r="E1" s="220"/>
      <c r="F1" s="220"/>
      <c r="G1" s="220"/>
      <c r="H1" s="221"/>
      <c r="I1" s="220"/>
      <c r="J1" s="220"/>
      <c r="K1" s="187"/>
    </row>
    <row r="2" spans="1:12" ht="15.75" outlineLevel="1" collapsed="1">
      <c r="A2" s="97" t="s">
        <v>374</v>
      </c>
      <c r="B2" s="97" t="s">
        <v>372</v>
      </c>
      <c r="C2" s="97" t="s">
        <v>373</v>
      </c>
      <c r="D2" s="96" t="s">
        <v>0</v>
      </c>
      <c r="E2" s="96" t="s">
        <v>1</v>
      </c>
      <c r="F2" s="98" t="s">
        <v>377</v>
      </c>
      <c r="G2" s="135" t="s">
        <v>378</v>
      </c>
      <c r="H2" s="153" t="s">
        <v>379</v>
      </c>
      <c r="I2" s="144" t="s">
        <v>376</v>
      </c>
      <c r="J2" s="98" t="s">
        <v>3</v>
      </c>
      <c r="K2" s="205" t="s">
        <v>972</v>
      </c>
      <c r="L2" s="70" t="s">
        <v>864</v>
      </c>
    </row>
    <row r="3" spans="1:11" ht="14.25" outlineLevel="2">
      <c r="A3" s="78">
        <v>11</v>
      </c>
      <c r="B3" s="79">
        <v>11</v>
      </c>
      <c r="C3" s="79">
        <v>100</v>
      </c>
      <c r="D3" s="78">
        <v>1111100100</v>
      </c>
      <c r="E3" s="78" t="s">
        <v>4</v>
      </c>
      <c r="F3" s="80">
        <f>12960000-4231070</f>
        <v>8728930</v>
      </c>
      <c r="G3" s="136"/>
      <c r="H3" s="154">
        <f>F3+G3</f>
        <v>8728930</v>
      </c>
      <c r="I3" s="145">
        <v>8782000</v>
      </c>
      <c r="J3" s="80">
        <v>10510178.68</v>
      </c>
      <c r="K3" s="201"/>
    </row>
    <row r="4" spans="1:11" ht="14.25" outlineLevel="2">
      <c r="A4" s="73">
        <v>11</v>
      </c>
      <c r="B4" s="74">
        <v>11</v>
      </c>
      <c r="C4" s="74">
        <v>100</v>
      </c>
      <c r="D4" s="73">
        <v>1111200100</v>
      </c>
      <c r="E4" s="73" t="s">
        <v>5</v>
      </c>
      <c r="F4" s="75">
        <f>4231070.25</f>
        <v>4231070.25</v>
      </c>
      <c r="G4" s="137"/>
      <c r="H4" s="155">
        <f>F4+G4</f>
        <v>4231070.25</v>
      </c>
      <c r="I4" s="146">
        <v>4158300</v>
      </c>
      <c r="J4" s="75">
        <v>2771970.66</v>
      </c>
      <c r="K4" s="201"/>
    </row>
    <row r="5" spans="1:11" ht="14.25" outlineLevel="2">
      <c r="A5" s="73">
        <v>11</v>
      </c>
      <c r="B5" s="74">
        <v>11</v>
      </c>
      <c r="C5" s="74">
        <v>100</v>
      </c>
      <c r="D5" s="73">
        <v>1112900100</v>
      </c>
      <c r="E5" s="73" t="s">
        <v>7</v>
      </c>
      <c r="F5" s="75"/>
      <c r="G5" s="137"/>
      <c r="H5" s="155">
        <f>F5+G5</f>
        <v>0</v>
      </c>
      <c r="I5" s="146"/>
      <c r="J5" s="75">
        <v>1000</v>
      </c>
      <c r="K5" s="201"/>
    </row>
    <row r="6" spans="1:11" ht="15.75" outlineLevel="1">
      <c r="A6" s="84" t="s">
        <v>877</v>
      </c>
      <c r="B6" s="84"/>
      <c r="C6" s="84"/>
      <c r="D6" s="85"/>
      <c r="E6" s="96" t="s">
        <v>808</v>
      </c>
      <c r="F6" s="88">
        <f>SUBTOTAL(9,F3:F5)</f>
        <v>12960000.25</v>
      </c>
      <c r="G6" s="138">
        <f>SUBTOTAL(9,G3:G5)</f>
        <v>0</v>
      </c>
      <c r="H6" s="156">
        <f>SUBTOTAL(9,H3:H5)</f>
        <v>12960000.25</v>
      </c>
      <c r="I6" s="147">
        <f>SUBTOTAL(9,I3:I5)</f>
        <v>12940300</v>
      </c>
      <c r="J6" s="88">
        <f>SUBTOTAL(9,J3:J5)</f>
        <v>13283149.34</v>
      </c>
      <c r="K6" s="206"/>
    </row>
    <row r="7" spans="1:12" ht="14.25" outlineLevel="2">
      <c r="A7" s="73">
        <v>12</v>
      </c>
      <c r="B7" s="74">
        <v>41</v>
      </c>
      <c r="C7" s="74">
        <v>210</v>
      </c>
      <c r="D7" s="73">
        <v>1413110210</v>
      </c>
      <c r="E7" s="73" t="s">
        <v>169</v>
      </c>
      <c r="F7" s="75">
        <f>254876-254876</f>
        <v>0</v>
      </c>
      <c r="G7" s="137"/>
      <c r="H7" s="155">
        <f>F7+G7</f>
        <v>0</v>
      </c>
      <c r="I7" s="146">
        <v>310000</v>
      </c>
      <c r="J7" s="75">
        <v>288947.25</v>
      </c>
      <c r="K7" s="201"/>
      <c r="L7" s="70" t="s">
        <v>907</v>
      </c>
    </row>
    <row r="8" spans="1:11" ht="15.75" outlineLevel="1">
      <c r="A8" s="85" t="s">
        <v>878</v>
      </c>
      <c r="B8" s="84"/>
      <c r="C8" s="84"/>
      <c r="D8" s="85"/>
      <c r="E8" s="96" t="s">
        <v>809</v>
      </c>
      <c r="F8" s="88">
        <f>SUBTOTAL(9,F7:F7)</f>
        <v>0</v>
      </c>
      <c r="G8" s="138">
        <f>SUBTOTAL(9,G7:G7)</f>
        <v>0</v>
      </c>
      <c r="H8" s="156">
        <f>SUBTOTAL(9,H7:H7)</f>
        <v>0</v>
      </c>
      <c r="I8" s="147">
        <f>SUBTOTAL(9,I7:I7)</f>
        <v>310000</v>
      </c>
      <c r="J8" s="88">
        <f>SUBTOTAL(9,J7:J7)</f>
        <v>288947.25</v>
      </c>
      <c r="K8" s="206"/>
    </row>
    <row r="9" spans="1:11" ht="14.25" outlineLevel="2">
      <c r="A9" s="73">
        <v>13</v>
      </c>
      <c r="B9" s="74">
        <v>31</v>
      </c>
      <c r="C9" s="74">
        <v>410</v>
      </c>
      <c r="D9" s="73">
        <v>1312200410</v>
      </c>
      <c r="E9" s="73" t="s">
        <v>39</v>
      </c>
      <c r="F9" s="75"/>
      <c r="G9" s="137"/>
      <c r="H9" s="155">
        <f>F9+G9</f>
        <v>0</v>
      </c>
      <c r="I9" s="146">
        <v>15000</v>
      </c>
      <c r="J9" s="75">
        <v>11300</v>
      </c>
      <c r="K9" s="201"/>
    </row>
    <row r="10" spans="1:11" ht="14.25" outlineLevel="2">
      <c r="A10" s="73">
        <v>13</v>
      </c>
      <c r="B10" s="74">
        <v>31</v>
      </c>
      <c r="C10" s="74">
        <v>420</v>
      </c>
      <c r="D10" s="73">
        <v>1312200420</v>
      </c>
      <c r="E10" s="73" t="s">
        <v>40</v>
      </c>
      <c r="F10" s="75"/>
      <c r="G10" s="137"/>
      <c r="H10" s="155">
        <f>F10+G10</f>
        <v>0</v>
      </c>
      <c r="I10" s="146">
        <v>76300</v>
      </c>
      <c r="J10" s="75"/>
      <c r="K10" s="201"/>
    </row>
    <row r="11" spans="1:11" ht="14.25" outlineLevel="2">
      <c r="A11" s="73">
        <v>13</v>
      </c>
      <c r="B11" s="74">
        <v>31</v>
      </c>
      <c r="C11" s="74">
        <v>410</v>
      </c>
      <c r="D11" s="73">
        <v>1312300410</v>
      </c>
      <c r="E11" s="73" t="s">
        <v>44</v>
      </c>
      <c r="F11" s="75"/>
      <c r="G11" s="137"/>
      <c r="H11" s="155">
        <f>F11+G11</f>
        <v>0</v>
      </c>
      <c r="I11" s="146">
        <v>6000</v>
      </c>
      <c r="J11" s="75">
        <v>3950</v>
      </c>
      <c r="K11" s="201"/>
    </row>
    <row r="12" spans="1:11" ht="14.25" outlineLevel="2">
      <c r="A12" s="73">
        <v>13</v>
      </c>
      <c r="B12" s="74">
        <v>31</v>
      </c>
      <c r="C12" s="74">
        <v>430</v>
      </c>
      <c r="D12" s="73">
        <v>1313300430</v>
      </c>
      <c r="E12" s="73" t="s">
        <v>72</v>
      </c>
      <c r="F12" s="75">
        <v>28336</v>
      </c>
      <c r="G12" s="137"/>
      <c r="H12" s="155">
        <f>F12+G12</f>
        <v>28336</v>
      </c>
      <c r="I12" s="146">
        <v>25000</v>
      </c>
      <c r="J12" s="75">
        <v>18796</v>
      </c>
      <c r="K12" s="201"/>
    </row>
    <row r="13" spans="1:11" ht="14.25" outlineLevel="2">
      <c r="A13" s="73">
        <v>13</v>
      </c>
      <c r="B13" s="74">
        <v>31</v>
      </c>
      <c r="C13" s="74">
        <v>790</v>
      </c>
      <c r="D13" s="73">
        <v>1317600790</v>
      </c>
      <c r="E13" s="73" t="s">
        <v>110</v>
      </c>
      <c r="F13" s="75"/>
      <c r="G13" s="137"/>
      <c r="H13" s="155">
        <f>F13+G13</f>
        <v>0</v>
      </c>
      <c r="I13" s="146">
        <v>78667</v>
      </c>
      <c r="J13" s="75"/>
      <c r="K13" s="201"/>
    </row>
    <row r="14" spans="1:11" ht="15.75" outlineLevel="1">
      <c r="A14" s="85" t="s">
        <v>879</v>
      </c>
      <c r="B14" s="84"/>
      <c r="C14" s="84"/>
      <c r="D14" s="85"/>
      <c r="E14" s="96" t="s">
        <v>810</v>
      </c>
      <c r="F14" s="88">
        <f>SUBTOTAL(9,F9:F13)</f>
        <v>28336</v>
      </c>
      <c r="G14" s="138">
        <f>SUBTOTAL(9,G9:G13)</f>
        <v>0</v>
      </c>
      <c r="H14" s="156">
        <f>SUBTOTAL(9,H9:H13)</f>
        <v>28336</v>
      </c>
      <c r="I14" s="147">
        <f>SUBTOTAL(9,I9:I13)</f>
        <v>200967</v>
      </c>
      <c r="J14" s="88">
        <f>SUBTOTAL(9,J9:J13)</f>
        <v>34046</v>
      </c>
      <c r="K14" s="206"/>
    </row>
    <row r="15" spans="1:11" ht="14.25" outlineLevel="2">
      <c r="A15" s="73">
        <v>15</v>
      </c>
      <c r="B15" s="74">
        <v>12</v>
      </c>
      <c r="C15" s="74">
        <v>230</v>
      </c>
      <c r="D15" s="73">
        <v>1120000230</v>
      </c>
      <c r="E15" s="73" t="s">
        <v>8</v>
      </c>
      <c r="F15" s="75">
        <v>10000</v>
      </c>
      <c r="G15" s="137"/>
      <c r="H15" s="155">
        <f aca="true" t="shared" si="0" ref="H15:H47">F15+G15</f>
        <v>10000</v>
      </c>
      <c r="I15" s="146">
        <v>10000</v>
      </c>
      <c r="J15" s="75">
        <v>8736</v>
      </c>
      <c r="K15" s="201"/>
    </row>
    <row r="16" spans="1:11" ht="14.25" outlineLevel="2">
      <c r="A16" s="73">
        <v>15</v>
      </c>
      <c r="B16" s="74">
        <v>12</v>
      </c>
      <c r="C16" s="74">
        <v>290</v>
      </c>
      <c r="D16" s="73">
        <v>1129000290</v>
      </c>
      <c r="E16" s="73" t="s">
        <v>9</v>
      </c>
      <c r="F16" s="75"/>
      <c r="G16" s="137"/>
      <c r="H16" s="155">
        <f t="shared" si="0"/>
        <v>0</v>
      </c>
      <c r="I16" s="146"/>
      <c r="J16" s="75">
        <v>-957.07</v>
      </c>
      <c r="K16" s="201"/>
    </row>
    <row r="17" spans="1:12" ht="14.25" outlineLevel="2">
      <c r="A17" s="73">
        <v>15</v>
      </c>
      <c r="B17" s="74">
        <v>21</v>
      </c>
      <c r="C17" s="74">
        <v>210</v>
      </c>
      <c r="D17" s="73">
        <v>1211000210</v>
      </c>
      <c r="E17" s="73" t="s">
        <v>18</v>
      </c>
      <c r="F17" s="75">
        <v>20500</v>
      </c>
      <c r="G17" s="137"/>
      <c r="H17" s="155">
        <f t="shared" si="0"/>
        <v>20500</v>
      </c>
      <c r="I17" s="146">
        <v>24000</v>
      </c>
      <c r="J17" s="75">
        <v>20859</v>
      </c>
      <c r="K17" s="201"/>
      <c r="L17" s="71"/>
    </row>
    <row r="18" spans="1:12" ht="14.25" outlineLevel="2">
      <c r="A18" s="73">
        <v>15</v>
      </c>
      <c r="B18" s="74">
        <v>21</v>
      </c>
      <c r="C18" s="74">
        <v>690</v>
      </c>
      <c r="D18" s="73">
        <v>1212300690</v>
      </c>
      <c r="E18" s="73" t="s">
        <v>19</v>
      </c>
      <c r="F18" s="75">
        <v>9810</v>
      </c>
      <c r="G18" s="137"/>
      <c r="H18" s="155">
        <f t="shared" si="0"/>
        <v>9810</v>
      </c>
      <c r="I18" s="146"/>
      <c r="J18" s="75"/>
      <c r="K18" s="201"/>
      <c r="L18" s="71"/>
    </row>
    <row r="19" spans="1:15" ht="14.25" outlineLevel="2">
      <c r="A19" s="73">
        <v>15</v>
      </c>
      <c r="B19" s="74">
        <v>21</v>
      </c>
      <c r="C19" s="74">
        <v>220</v>
      </c>
      <c r="D19" s="73">
        <v>1214200220</v>
      </c>
      <c r="E19" s="73" t="s">
        <v>20</v>
      </c>
      <c r="F19" s="75">
        <v>20000</v>
      </c>
      <c r="G19" s="137"/>
      <c r="H19" s="155">
        <f t="shared" si="0"/>
        <v>20000</v>
      </c>
      <c r="I19" s="146">
        <v>6000</v>
      </c>
      <c r="J19" s="75">
        <v>20013</v>
      </c>
      <c r="K19" s="201"/>
      <c r="L19" s="71"/>
      <c r="M19" s="71"/>
      <c r="N19" s="71"/>
      <c r="O19" s="72"/>
    </row>
    <row r="20" spans="1:15" ht="14.25" outlineLevel="2">
      <c r="A20" s="73">
        <v>15</v>
      </c>
      <c r="B20" s="74">
        <v>21</v>
      </c>
      <c r="C20" s="74">
        <v>290</v>
      </c>
      <c r="D20" s="73">
        <v>1214300290</v>
      </c>
      <c r="E20" s="73" t="s">
        <v>21</v>
      </c>
      <c r="F20" s="75">
        <v>500</v>
      </c>
      <c r="G20" s="137"/>
      <c r="H20" s="155">
        <f t="shared" si="0"/>
        <v>500</v>
      </c>
      <c r="I20" s="146">
        <v>500</v>
      </c>
      <c r="J20" s="75">
        <v>120</v>
      </c>
      <c r="K20" s="201"/>
      <c r="M20" s="71"/>
      <c r="N20" s="71"/>
      <c r="O20" s="72"/>
    </row>
    <row r="21" spans="1:15" ht="14.25" outlineLevel="2">
      <c r="A21" s="73">
        <v>15</v>
      </c>
      <c r="B21" s="74">
        <v>23</v>
      </c>
      <c r="C21" s="74">
        <v>210</v>
      </c>
      <c r="D21" s="73">
        <v>1233000210</v>
      </c>
      <c r="E21" s="73" t="s">
        <v>23</v>
      </c>
      <c r="F21" s="75"/>
      <c r="G21" s="137"/>
      <c r="H21" s="155">
        <f t="shared" si="0"/>
        <v>0</v>
      </c>
      <c r="I21" s="146">
        <v>500</v>
      </c>
      <c r="J21" s="75">
        <v>42</v>
      </c>
      <c r="K21" s="201"/>
      <c r="M21" s="71"/>
      <c r="N21" s="71"/>
      <c r="O21" s="72"/>
    </row>
    <row r="22" spans="1:11" ht="14.25" outlineLevel="2">
      <c r="A22" s="73">
        <v>15</v>
      </c>
      <c r="B22" s="74">
        <v>23</v>
      </c>
      <c r="C22" s="74">
        <v>210</v>
      </c>
      <c r="D22" s="73">
        <v>1233100210</v>
      </c>
      <c r="E22" s="73" t="s">
        <v>24</v>
      </c>
      <c r="F22" s="75">
        <v>331576</v>
      </c>
      <c r="G22" s="137"/>
      <c r="H22" s="155">
        <f t="shared" si="0"/>
        <v>331576</v>
      </c>
      <c r="I22" s="146">
        <v>220000</v>
      </c>
      <c r="J22" s="75">
        <v>250514</v>
      </c>
      <c r="K22" s="201"/>
    </row>
    <row r="23" spans="1:11" ht="14.25" outlineLevel="2">
      <c r="A23" s="73">
        <v>15</v>
      </c>
      <c r="B23" s="74">
        <v>23</v>
      </c>
      <c r="C23" s="74">
        <v>130</v>
      </c>
      <c r="D23" s="73">
        <v>1233400130</v>
      </c>
      <c r="E23" s="73" t="s">
        <v>25</v>
      </c>
      <c r="F23" s="75"/>
      <c r="G23" s="137"/>
      <c r="H23" s="155">
        <f t="shared" si="0"/>
        <v>0</v>
      </c>
      <c r="I23" s="146"/>
      <c r="J23" s="75">
        <v>183077.48</v>
      </c>
      <c r="K23" s="201"/>
    </row>
    <row r="24" spans="1:11" ht="14.25" outlineLevel="2">
      <c r="A24" s="73">
        <v>15</v>
      </c>
      <c r="B24" s="74">
        <v>23</v>
      </c>
      <c r="C24" s="74">
        <v>310</v>
      </c>
      <c r="D24" s="73">
        <v>1233400310</v>
      </c>
      <c r="E24" s="73" t="s">
        <v>26</v>
      </c>
      <c r="F24" s="75">
        <v>800000</v>
      </c>
      <c r="G24" s="137"/>
      <c r="H24" s="155">
        <f t="shared" si="0"/>
        <v>800000</v>
      </c>
      <c r="I24" s="146">
        <v>650000</v>
      </c>
      <c r="J24" s="75">
        <v>250000</v>
      </c>
      <c r="K24" s="201"/>
    </row>
    <row r="25" spans="1:11" ht="14.25" outlineLevel="2">
      <c r="A25" s="73">
        <v>15</v>
      </c>
      <c r="B25" s="74">
        <v>23</v>
      </c>
      <c r="C25" s="74">
        <v>310</v>
      </c>
      <c r="D25" s="73">
        <v>1233500310</v>
      </c>
      <c r="E25" s="73" t="s">
        <v>27</v>
      </c>
      <c r="F25" s="75"/>
      <c r="G25" s="137"/>
      <c r="H25" s="155">
        <f t="shared" si="0"/>
        <v>0</v>
      </c>
      <c r="I25" s="146"/>
      <c r="J25" s="75">
        <v>3070</v>
      </c>
      <c r="K25" s="201"/>
    </row>
    <row r="26" spans="1:11" ht="14.25" outlineLevel="2">
      <c r="A26" s="73">
        <v>15</v>
      </c>
      <c r="B26" s="74">
        <v>26</v>
      </c>
      <c r="C26" s="74">
        <v>210</v>
      </c>
      <c r="D26" s="73">
        <v>1269000210</v>
      </c>
      <c r="E26" s="73" t="s">
        <v>28</v>
      </c>
      <c r="F26" s="75">
        <v>5300</v>
      </c>
      <c r="G26" s="137"/>
      <c r="H26" s="155">
        <f t="shared" si="0"/>
        <v>5300</v>
      </c>
      <c r="I26" s="146">
        <v>5600</v>
      </c>
      <c r="J26" s="75">
        <v>4453.02</v>
      </c>
      <c r="K26" s="201"/>
    </row>
    <row r="27" spans="1:11" ht="14.25" outlineLevel="2">
      <c r="A27" s="73">
        <v>15</v>
      </c>
      <c r="B27" s="74">
        <v>26</v>
      </c>
      <c r="C27" s="74">
        <v>410</v>
      </c>
      <c r="D27" s="73">
        <v>1269000410</v>
      </c>
      <c r="E27" s="73" t="s">
        <v>29</v>
      </c>
      <c r="F27" s="75">
        <v>30000</v>
      </c>
      <c r="G27" s="137"/>
      <c r="H27" s="155">
        <f t="shared" si="0"/>
        <v>30000</v>
      </c>
      <c r="I27" s="146">
        <v>10000</v>
      </c>
      <c r="J27" s="75">
        <v>10512</v>
      </c>
      <c r="K27" s="201"/>
    </row>
    <row r="28" spans="1:11" ht="14.25" outlineLevel="2">
      <c r="A28" s="73">
        <v>15</v>
      </c>
      <c r="B28" s="74">
        <v>26</v>
      </c>
      <c r="C28" s="74">
        <v>450</v>
      </c>
      <c r="D28" s="73">
        <v>1269000450</v>
      </c>
      <c r="E28" s="73" t="s">
        <v>30</v>
      </c>
      <c r="F28" s="75">
        <v>200000</v>
      </c>
      <c r="G28" s="137"/>
      <c r="H28" s="155">
        <f t="shared" si="0"/>
        <v>200000</v>
      </c>
      <c r="I28" s="146">
        <v>200000</v>
      </c>
      <c r="J28" s="75">
        <v>183824</v>
      </c>
      <c r="K28" s="201"/>
    </row>
    <row r="29" spans="1:11" ht="14.25" outlineLevel="2">
      <c r="A29" s="73">
        <v>15</v>
      </c>
      <c r="B29" s="74">
        <v>26</v>
      </c>
      <c r="C29" s="74">
        <v>540</v>
      </c>
      <c r="D29" s="73">
        <v>1269000540</v>
      </c>
      <c r="E29" s="73" t="s">
        <v>31</v>
      </c>
      <c r="F29" s="75"/>
      <c r="G29" s="137"/>
      <c r="H29" s="155">
        <f t="shared" si="0"/>
        <v>0</v>
      </c>
      <c r="I29" s="146"/>
      <c r="J29" s="75">
        <v>10025.87</v>
      </c>
      <c r="K29" s="201"/>
    </row>
    <row r="30" spans="1:11" ht="14.25" outlineLevel="2">
      <c r="A30" s="73">
        <v>15</v>
      </c>
      <c r="B30" s="74">
        <v>26</v>
      </c>
      <c r="C30" s="74">
        <v>580</v>
      </c>
      <c r="D30" s="73">
        <v>1269000580</v>
      </c>
      <c r="E30" s="73" t="s">
        <v>32</v>
      </c>
      <c r="F30" s="75">
        <v>80000</v>
      </c>
      <c r="G30" s="137"/>
      <c r="H30" s="155">
        <f t="shared" si="0"/>
        <v>80000</v>
      </c>
      <c r="I30" s="146">
        <v>550000</v>
      </c>
      <c r="J30" s="75">
        <v>476362.68</v>
      </c>
      <c r="K30" s="201"/>
    </row>
    <row r="31" spans="1:11" ht="14.25" outlineLevel="2">
      <c r="A31" s="73">
        <v>15</v>
      </c>
      <c r="B31" s="74">
        <v>26</v>
      </c>
      <c r="C31" s="74">
        <v>590</v>
      </c>
      <c r="D31" s="73">
        <v>1269000590</v>
      </c>
      <c r="E31" s="73" t="s">
        <v>33</v>
      </c>
      <c r="F31" s="75">
        <v>1000</v>
      </c>
      <c r="G31" s="137"/>
      <c r="H31" s="155">
        <f t="shared" si="0"/>
        <v>1000</v>
      </c>
      <c r="I31" s="146">
        <v>7000</v>
      </c>
      <c r="J31" s="75">
        <v>5406.93</v>
      </c>
      <c r="K31" s="201"/>
    </row>
    <row r="32" spans="1:11" ht="14.25" outlineLevel="2">
      <c r="A32" s="73">
        <v>15</v>
      </c>
      <c r="B32" s="74">
        <v>26</v>
      </c>
      <c r="C32" s="74">
        <v>690</v>
      </c>
      <c r="D32" s="73">
        <v>1269000690</v>
      </c>
      <c r="E32" s="73" t="s">
        <v>34</v>
      </c>
      <c r="F32" s="75">
        <v>1000</v>
      </c>
      <c r="G32" s="137"/>
      <c r="H32" s="155">
        <f t="shared" si="0"/>
        <v>1000</v>
      </c>
      <c r="I32" s="146">
        <v>1000</v>
      </c>
      <c r="J32" s="75">
        <v>703.95</v>
      </c>
      <c r="K32" s="201"/>
    </row>
    <row r="33" spans="1:11" ht="14.25" outlineLevel="2">
      <c r="A33" s="73">
        <v>15</v>
      </c>
      <c r="B33" s="74">
        <v>26</v>
      </c>
      <c r="C33" s="74">
        <v>790</v>
      </c>
      <c r="D33" s="73">
        <v>1269000790</v>
      </c>
      <c r="E33" s="73" t="s">
        <v>35</v>
      </c>
      <c r="F33" s="75">
        <v>50000</v>
      </c>
      <c r="G33" s="137"/>
      <c r="H33" s="155">
        <f t="shared" si="0"/>
        <v>50000</v>
      </c>
      <c r="I33" s="146">
        <v>58000</v>
      </c>
      <c r="J33" s="75">
        <v>59500</v>
      </c>
      <c r="K33" s="201"/>
    </row>
    <row r="34" spans="1:11" ht="14.25" outlineLevel="2">
      <c r="A34" s="73">
        <v>15</v>
      </c>
      <c r="B34" s="74">
        <v>26</v>
      </c>
      <c r="C34" s="74">
        <v>790</v>
      </c>
      <c r="D34" s="73">
        <v>1269001790</v>
      </c>
      <c r="E34" s="73" t="s">
        <v>36</v>
      </c>
      <c r="F34" s="75">
        <v>5000</v>
      </c>
      <c r="G34" s="137"/>
      <c r="H34" s="155">
        <f t="shared" si="0"/>
        <v>5000</v>
      </c>
      <c r="I34" s="146"/>
      <c r="J34" s="75">
        <v>700</v>
      </c>
      <c r="K34" s="201"/>
    </row>
    <row r="35" spans="1:11" ht="14.25" outlineLevel="2">
      <c r="A35" s="73">
        <v>15</v>
      </c>
      <c r="B35" s="74">
        <v>26</v>
      </c>
      <c r="C35" s="74">
        <v>460</v>
      </c>
      <c r="D35" s="73">
        <v>1269100460</v>
      </c>
      <c r="E35" s="73" t="s">
        <v>37</v>
      </c>
      <c r="F35" s="75">
        <v>2000</v>
      </c>
      <c r="G35" s="137"/>
      <c r="H35" s="155">
        <f t="shared" si="0"/>
        <v>2000</v>
      </c>
      <c r="I35" s="146">
        <v>7000</v>
      </c>
      <c r="J35" s="75">
        <v>5261.09</v>
      </c>
      <c r="K35" s="201"/>
    </row>
    <row r="36" spans="1:11" ht="14.25" outlineLevel="2">
      <c r="A36" s="73">
        <v>15</v>
      </c>
      <c r="B36" s="74">
        <v>26</v>
      </c>
      <c r="C36" s="74">
        <v>460</v>
      </c>
      <c r="D36" s="73">
        <v>1269130460</v>
      </c>
      <c r="E36" s="73" t="s">
        <v>38</v>
      </c>
      <c r="F36" s="75"/>
      <c r="G36" s="137"/>
      <c r="H36" s="155">
        <f t="shared" si="0"/>
        <v>0</v>
      </c>
      <c r="I36" s="146">
        <v>8500</v>
      </c>
      <c r="J36" s="75">
        <v>8032</v>
      </c>
      <c r="K36" s="201"/>
    </row>
    <row r="37" spans="1:11" ht="14.25" outlineLevel="2">
      <c r="A37" s="73">
        <v>15</v>
      </c>
      <c r="B37" s="74">
        <v>27</v>
      </c>
      <c r="C37" s="74">
        <v>790</v>
      </c>
      <c r="D37" s="73">
        <v>1270000790</v>
      </c>
      <c r="E37" s="73" t="s">
        <v>854</v>
      </c>
      <c r="F37" s="75">
        <v>71066</v>
      </c>
      <c r="G37" s="137"/>
      <c r="H37" s="155">
        <f t="shared" si="0"/>
        <v>71066</v>
      </c>
      <c r="I37" s="146"/>
      <c r="J37" s="75">
        <v>71841.68</v>
      </c>
      <c r="K37" s="201"/>
    </row>
    <row r="38" spans="1:11" ht="14.25" outlineLevel="2">
      <c r="A38" s="73">
        <v>15</v>
      </c>
      <c r="B38" s="74">
        <v>15</v>
      </c>
      <c r="C38" s="74">
        <v>420</v>
      </c>
      <c r="D38" s="73">
        <v>1328200420</v>
      </c>
      <c r="E38" s="73" t="s">
        <v>122</v>
      </c>
      <c r="F38" s="75">
        <v>97693</v>
      </c>
      <c r="G38" s="137"/>
      <c r="H38" s="155">
        <f t="shared" si="0"/>
        <v>97693</v>
      </c>
      <c r="I38" s="146">
        <v>4000</v>
      </c>
      <c r="J38" s="75">
        <v>2720</v>
      </c>
      <c r="K38" s="201"/>
    </row>
    <row r="39" spans="1:11" ht="14.25" outlineLevel="2">
      <c r="A39" s="73">
        <v>15</v>
      </c>
      <c r="B39" s="74">
        <v>41</v>
      </c>
      <c r="C39" s="74">
        <v>210</v>
      </c>
      <c r="D39" s="73">
        <v>1413100210</v>
      </c>
      <c r="E39" s="73" t="s">
        <v>168</v>
      </c>
      <c r="F39" s="75"/>
      <c r="G39" s="137"/>
      <c r="H39" s="155">
        <f t="shared" si="0"/>
        <v>0</v>
      </c>
      <c r="I39" s="146"/>
      <c r="J39" s="75">
        <v>-72766</v>
      </c>
      <c r="K39" s="201"/>
    </row>
    <row r="40" spans="1:11" ht="14.25" outlineLevel="2">
      <c r="A40" s="73">
        <v>15</v>
      </c>
      <c r="B40" s="74">
        <v>41</v>
      </c>
      <c r="C40" s="74">
        <v>210</v>
      </c>
      <c r="D40" s="73">
        <v>1413200210</v>
      </c>
      <c r="E40" s="73" t="s">
        <v>170</v>
      </c>
      <c r="F40" s="75"/>
      <c r="G40" s="137"/>
      <c r="H40" s="155">
        <f t="shared" si="0"/>
        <v>0</v>
      </c>
      <c r="I40" s="146"/>
      <c r="J40" s="75">
        <v>106.7</v>
      </c>
      <c r="K40" s="201"/>
    </row>
    <row r="41" spans="1:11" ht="14.25" outlineLevel="2">
      <c r="A41" s="73">
        <v>15</v>
      </c>
      <c r="B41" s="74">
        <v>41</v>
      </c>
      <c r="C41" s="74">
        <v>210</v>
      </c>
      <c r="D41" s="73">
        <v>1413300210</v>
      </c>
      <c r="E41" s="73" t="s">
        <v>171</v>
      </c>
      <c r="F41" s="75"/>
      <c r="G41" s="137"/>
      <c r="H41" s="155">
        <f t="shared" si="0"/>
        <v>0</v>
      </c>
      <c r="I41" s="146"/>
      <c r="J41" s="75">
        <v>27926.65</v>
      </c>
      <c r="K41" s="201"/>
    </row>
    <row r="42" spans="1:11" ht="14.25" outlineLevel="2">
      <c r="A42" s="73">
        <v>15</v>
      </c>
      <c r="B42" s="74">
        <v>41</v>
      </c>
      <c r="C42" s="74">
        <v>210</v>
      </c>
      <c r="D42" s="73">
        <v>1413400210</v>
      </c>
      <c r="E42" s="73" t="s">
        <v>172</v>
      </c>
      <c r="F42" s="75">
        <v>16092</v>
      </c>
      <c r="G42" s="137"/>
      <c r="H42" s="155">
        <f t="shared" si="0"/>
        <v>16092</v>
      </c>
      <c r="I42" s="146">
        <v>49000</v>
      </c>
      <c r="J42" s="75">
        <v>16563.19</v>
      </c>
      <c r="K42" s="201"/>
    </row>
    <row r="43" spans="1:11" ht="14.25" outlineLevel="2">
      <c r="A43" s="73">
        <v>15</v>
      </c>
      <c r="B43" s="74">
        <v>47</v>
      </c>
      <c r="C43" s="74">
        <v>210</v>
      </c>
      <c r="D43" s="73">
        <v>1472000210</v>
      </c>
      <c r="E43" s="73" t="s">
        <v>173</v>
      </c>
      <c r="F43" s="75"/>
      <c r="G43" s="137"/>
      <c r="H43" s="155">
        <f t="shared" si="0"/>
        <v>0</v>
      </c>
      <c r="I43" s="146"/>
      <c r="J43" s="75">
        <v>-74.2</v>
      </c>
      <c r="K43" s="201"/>
    </row>
    <row r="44" spans="1:11" ht="14.25" outlineLevel="2">
      <c r="A44" s="73">
        <v>15</v>
      </c>
      <c r="B44" s="74">
        <v>47</v>
      </c>
      <c r="C44" s="74">
        <v>280</v>
      </c>
      <c r="D44" s="73">
        <v>1472100280</v>
      </c>
      <c r="E44" s="73" t="s">
        <v>174</v>
      </c>
      <c r="F44" s="75">
        <v>37959</v>
      </c>
      <c r="G44" s="137"/>
      <c r="H44" s="155">
        <f t="shared" si="0"/>
        <v>37959</v>
      </c>
      <c r="I44" s="146">
        <v>100000</v>
      </c>
      <c r="J44" s="75">
        <v>91937.16</v>
      </c>
      <c r="K44" s="201"/>
    </row>
    <row r="45" spans="1:11" ht="14.25" outlineLevel="2">
      <c r="A45" s="73">
        <v>15</v>
      </c>
      <c r="B45" s="74">
        <v>47</v>
      </c>
      <c r="C45" s="74">
        <v>210</v>
      </c>
      <c r="D45" s="73">
        <v>1472300210</v>
      </c>
      <c r="E45" s="73" t="s">
        <v>175</v>
      </c>
      <c r="F45" s="75">
        <v>32958</v>
      </c>
      <c r="G45" s="137"/>
      <c r="H45" s="155">
        <f t="shared" si="0"/>
        <v>32958</v>
      </c>
      <c r="I45" s="146">
        <v>50000</v>
      </c>
      <c r="J45" s="75">
        <v>46242.3</v>
      </c>
      <c r="K45" s="201"/>
    </row>
    <row r="46" spans="1:11" ht="14.25" outlineLevel="2">
      <c r="A46" s="73">
        <v>15</v>
      </c>
      <c r="B46" s="74">
        <v>47</v>
      </c>
      <c r="C46" s="74">
        <v>690</v>
      </c>
      <c r="D46" s="73">
        <v>1474000690</v>
      </c>
      <c r="E46" s="73" t="s">
        <v>176</v>
      </c>
      <c r="F46" s="75"/>
      <c r="G46" s="137"/>
      <c r="H46" s="155">
        <f t="shared" si="0"/>
        <v>0</v>
      </c>
      <c r="I46" s="146"/>
      <c r="J46" s="75">
        <v>-64</v>
      </c>
      <c r="K46" s="201"/>
    </row>
    <row r="47" spans="1:11" ht="14.25" outlineLevel="2">
      <c r="A47" s="73">
        <v>15</v>
      </c>
      <c r="B47" s="74">
        <v>55</v>
      </c>
      <c r="C47" s="74">
        <v>594</v>
      </c>
      <c r="D47" s="73">
        <v>1555000594</v>
      </c>
      <c r="E47" s="73" t="s">
        <v>177</v>
      </c>
      <c r="F47" s="75">
        <v>120000</v>
      </c>
      <c r="G47" s="137"/>
      <c r="H47" s="155">
        <f t="shared" si="0"/>
        <v>120000</v>
      </c>
      <c r="I47" s="146">
        <v>120000</v>
      </c>
      <c r="J47" s="75">
        <v>84983.67</v>
      </c>
      <c r="K47" s="201"/>
    </row>
    <row r="48" spans="1:11" ht="15.75" outlineLevel="1">
      <c r="A48" s="85" t="s">
        <v>880</v>
      </c>
      <c r="B48" s="84"/>
      <c r="C48" s="84"/>
      <c r="D48" s="85"/>
      <c r="E48" s="96" t="s">
        <v>812</v>
      </c>
      <c r="F48" s="88">
        <f>SUBTOTAL(9,F15:F47)</f>
        <v>1942454</v>
      </c>
      <c r="G48" s="138">
        <f>SUBTOTAL(9,G15:G47)</f>
        <v>0</v>
      </c>
      <c r="H48" s="156">
        <f>SUBTOTAL(9,H15:H47)</f>
        <v>1942454</v>
      </c>
      <c r="I48" s="147">
        <f>SUBTOTAL(9,I15:I47)</f>
        <v>2081100</v>
      </c>
      <c r="J48" s="88">
        <f>SUBTOTAL(9,J15:J47)</f>
        <v>1769673.0999999996</v>
      </c>
      <c r="K48" s="206"/>
    </row>
    <row r="49" spans="1:11" ht="14.25" outlineLevel="2">
      <c r="A49" s="73">
        <v>16</v>
      </c>
      <c r="B49" s="74">
        <v>31</v>
      </c>
      <c r="C49" s="74">
        <v>920</v>
      </c>
      <c r="D49" s="73">
        <v>1312200920</v>
      </c>
      <c r="E49" s="73" t="s">
        <v>41</v>
      </c>
      <c r="F49" s="75"/>
      <c r="G49" s="137">
        <v>1454432.04</v>
      </c>
      <c r="H49" s="155">
        <f aca="true" t="shared" si="1" ref="H49:H80">F49+G49</f>
        <v>1454432.04</v>
      </c>
      <c r="I49" s="146">
        <v>1416996</v>
      </c>
      <c r="J49" s="75">
        <v>1505606.38</v>
      </c>
      <c r="K49" s="201"/>
    </row>
    <row r="50" spans="1:11" ht="14.25" outlineLevel="2">
      <c r="A50" s="73">
        <v>16</v>
      </c>
      <c r="B50" s="74">
        <v>31</v>
      </c>
      <c r="C50" s="74">
        <v>920</v>
      </c>
      <c r="D50" s="73">
        <v>1312201920</v>
      </c>
      <c r="E50" s="73" t="s">
        <v>42</v>
      </c>
      <c r="F50" s="75"/>
      <c r="G50" s="137"/>
      <c r="H50" s="155">
        <f t="shared" si="1"/>
        <v>0</v>
      </c>
      <c r="I50" s="146"/>
      <c r="J50" s="75">
        <v>25615.58</v>
      </c>
      <c r="K50" s="201"/>
    </row>
    <row r="51" spans="1:11" ht="14.25" outlineLevel="2">
      <c r="A51" s="73">
        <v>16</v>
      </c>
      <c r="B51" s="74">
        <v>31</v>
      </c>
      <c r="C51" s="74">
        <v>920</v>
      </c>
      <c r="D51" s="73">
        <v>1312210920</v>
      </c>
      <c r="E51" s="73" t="s">
        <v>43</v>
      </c>
      <c r="F51" s="75"/>
      <c r="G51" s="137">
        <v>1423730</v>
      </c>
      <c r="H51" s="155">
        <f t="shared" si="1"/>
        <v>1423730</v>
      </c>
      <c r="I51" s="146">
        <v>1523140</v>
      </c>
      <c r="J51" s="75"/>
      <c r="K51" s="201"/>
    </row>
    <row r="52" spans="1:11" ht="14.25" outlineLevel="2">
      <c r="A52" s="73">
        <v>16</v>
      </c>
      <c r="B52" s="74">
        <v>31</v>
      </c>
      <c r="C52" s="74">
        <v>920</v>
      </c>
      <c r="D52" s="73">
        <v>1312300920</v>
      </c>
      <c r="E52" s="73" t="s">
        <v>45</v>
      </c>
      <c r="F52" s="75"/>
      <c r="G52" s="137">
        <v>3518442</v>
      </c>
      <c r="H52" s="155">
        <f t="shared" si="1"/>
        <v>3518442</v>
      </c>
      <c r="I52" s="146">
        <v>2650560</v>
      </c>
      <c r="J52" s="75">
        <v>2747150.22</v>
      </c>
      <c r="K52" s="201"/>
    </row>
    <row r="53" spans="1:11" ht="14.25" outlineLevel="2">
      <c r="A53" s="73">
        <v>16</v>
      </c>
      <c r="B53" s="74">
        <v>31</v>
      </c>
      <c r="C53" s="74">
        <v>920</v>
      </c>
      <c r="D53" s="73">
        <v>1312301920</v>
      </c>
      <c r="E53" s="73" t="s">
        <v>46</v>
      </c>
      <c r="F53" s="75"/>
      <c r="G53" s="137">
        <v>9331</v>
      </c>
      <c r="H53" s="155">
        <f t="shared" si="1"/>
        <v>9331</v>
      </c>
      <c r="I53" s="146">
        <v>13000</v>
      </c>
      <c r="J53" s="75">
        <v>11284</v>
      </c>
      <c r="K53" s="201"/>
    </row>
    <row r="54" spans="1:11" ht="14.25" outlineLevel="2">
      <c r="A54" s="73">
        <v>16</v>
      </c>
      <c r="B54" s="74">
        <v>31</v>
      </c>
      <c r="C54" s="74">
        <v>920</v>
      </c>
      <c r="D54" s="73">
        <v>1312311920</v>
      </c>
      <c r="E54" s="73" t="s">
        <v>47</v>
      </c>
      <c r="F54" s="75"/>
      <c r="G54" s="137">
        <v>26446</v>
      </c>
      <c r="H54" s="155">
        <f t="shared" si="1"/>
        <v>26446</v>
      </c>
      <c r="I54" s="146">
        <v>13479</v>
      </c>
      <c r="J54" s="75">
        <v>-3358.8</v>
      </c>
      <c r="K54" s="201"/>
    </row>
    <row r="55" spans="1:11" ht="14.25" outlineLevel="2">
      <c r="A55" s="73">
        <v>16</v>
      </c>
      <c r="B55" s="74">
        <v>31</v>
      </c>
      <c r="C55" s="74">
        <v>920</v>
      </c>
      <c r="D55" s="73">
        <v>1312320920</v>
      </c>
      <c r="E55" s="73" t="s">
        <v>390</v>
      </c>
      <c r="F55" s="75"/>
      <c r="G55" s="137">
        <v>672000</v>
      </c>
      <c r="H55" s="155">
        <f t="shared" si="1"/>
        <v>672000</v>
      </c>
      <c r="I55" s="146"/>
      <c r="J55" s="75"/>
      <c r="K55" s="201"/>
    </row>
    <row r="56" spans="1:11" ht="14.25" outlineLevel="2">
      <c r="A56" s="73">
        <v>16</v>
      </c>
      <c r="B56" s="74">
        <v>31</v>
      </c>
      <c r="C56" s="74">
        <v>920</v>
      </c>
      <c r="D56" s="73">
        <v>1313200920</v>
      </c>
      <c r="E56" s="73" t="s">
        <v>48</v>
      </c>
      <c r="F56" s="75"/>
      <c r="G56" s="137">
        <v>82773</v>
      </c>
      <c r="H56" s="155">
        <f t="shared" si="1"/>
        <v>82773</v>
      </c>
      <c r="I56" s="146">
        <v>79224</v>
      </c>
      <c r="J56" s="75">
        <v>80401.64</v>
      </c>
      <c r="K56" s="201"/>
    </row>
    <row r="57" spans="1:11" ht="14.25" outlineLevel="2">
      <c r="A57" s="73">
        <v>16</v>
      </c>
      <c r="B57" s="74">
        <v>31</v>
      </c>
      <c r="C57" s="74">
        <v>920</v>
      </c>
      <c r="D57" s="73">
        <v>1313203920</v>
      </c>
      <c r="E57" s="73" t="s">
        <v>50</v>
      </c>
      <c r="F57" s="75"/>
      <c r="G57" s="137"/>
      <c r="H57" s="155">
        <f t="shared" si="1"/>
        <v>0</v>
      </c>
      <c r="I57" s="146"/>
      <c r="J57" s="75">
        <v>9.9</v>
      </c>
      <c r="K57" s="201"/>
    </row>
    <row r="58" spans="1:11" ht="14.25" outlineLevel="2">
      <c r="A58" s="73">
        <v>16</v>
      </c>
      <c r="B58" s="74">
        <v>31</v>
      </c>
      <c r="C58" s="74">
        <v>920</v>
      </c>
      <c r="D58" s="73">
        <v>1313206920</v>
      </c>
      <c r="E58" s="73" t="s">
        <v>51</v>
      </c>
      <c r="F58" s="75"/>
      <c r="G58" s="137"/>
      <c r="H58" s="155">
        <f t="shared" si="1"/>
        <v>0</v>
      </c>
      <c r="I58" s="146"/>
      <c r="J58" s="75">
        <v>-19217.16</v>
      </c>
      <c r="K58" s="201"/>
    </row>
    <row r="59" spans="1:11" ht="14.25" outlineLevel="2">
      <c r="A59" s="73">
        <v>16</v>
      </c>
      <c r="B59" s="74">
        <v>31</v>
      </c>
      <c r="C59" s="74">
        <v>920</v>
      </c>
      <c r="D59" s="73">
        <v>1313207920</v>
      </c>
      <c r="E59" s="73" t="s">
        <v>52</v>
      </c>
      <c r="F59" s="75"/>
      <c r="G59" s="137">
        <v>55883</v>
      </c>
      <c r="H59" s="155">
        <f t="shared" si="1"/>
        <v>55883</v>
      </c>
      <c r="I59" s="146">
        <v>8252</v>
      </c>
      <c r="J59" s="75">
        <v>62195.63</v>
      </c>
      <c r="K59" s="201"/>
    </row>
    <row r="60" spans="1:11" ht="14.25" outlineLevel="2">
      <c r="A60" s="73">
        <v>16</v>
      </c>
      <c r="B60" s="74">
        <v>31</v>
      </c>
      <c r="C60" s="74">
        <v>920</v>
      </c>
      <c r="D60" s="73">
        <v>1313208920</v>
      </c>
      <c r="E60" s="73" t="s">
        <v>53</v>
      </c>
      <c r="F60" s="75"/>
      <c r="G60" s="137"/>
      <c r="H60" s="155">
        <f t="shared" si="1"/>
        <v>0</v>
      </c>
      <c r="I60" s="146"/>
      <c r="J60" s="75">
        <v>20500</v>
      </c>
      <c r="K60" s="201"/>
    </row>
    <row r="61" spans="1:11" ht="14.25" outlineLevel="2">
      <c r="A61" s="73">
        <v>16</v>
      </c>
      <c r="B61" s="74">
        <v>31</v>
      </c>
      <c r="C61" s="74">
        <v>920</v>
      </c>
      <c r="D61" s="73">
        <v>1313210920</v>
      </c>
      <c r="E61" s="73" t="s">
        <v>54</v>
      </c>
      <c r="F61" s="75"/>
      <c r="G61" s="137">
        <v>26377</v>
      </c>
      <c r="H61" s="155">
        <f t="shared" si="1"/>
        <v>26377</v>
      </c>
      <c r="I61" s="146">
        <v>26280</v>
      </c>
      <c r="J61" s="75">
        <v>28099.36</v>
      </c>
      <c r="K61" s="201"/>
    </row>
    <row r="62" spans="1:11" ht="14.25" outlineLevel="2">
      <c r="A62" s="73">
        <v>16</v>
      </c>
      <c r="B62" s="74">
        <v>31</v>
      </c>
      <c r="C62" s="74">
        <v>920</v>
      </c>
      <c r="D62" s="73">
        <v>1313211920</v>
      </c>
      <c r="E62" s="73" t="s">
        <v>55</v>
      </c>
      <c r="F62" s="75"/>
      <c r="G62" s="137"/>
      <c r="H62" s="155">
        <f t="shared" si="1"/>
        <v>0</v>
      </c>
      <c r="I62" s="146"/>
      <c r="J62" s="75"/>
      <c r="K62" s="201"/>
    </row>
    <row r="63" spans="1:11" ht="14.25" outlineLevel="2">
      <c r="A63" s="73">
        <v>16</v>
      </c>
      <c r="B63" s="74">
        <v>31</v>
      </c>
      <c r="C63" s="74">
        <v>920</v>
      </c>
      <c r="D63" s="73">
        <v>1313212920</v>
      </c>
      <c r="E63" s="73" t="s">
        <v>56</v>
      </c>
      <c r="F63" s="75"/>
      <c r="G63" s="137"/>
      <c r="H63" s="155">
        <f t="shared" si="1"/>
        <v>0</v>
      </c>
      <c r="I63" s="146">
        <v>73400</v>
      </c>
      <c r="J63" s="75">
        <v>80980.32</v>
      </c>
      <c r="K63" s="201"/>
    </row>
    <row r="64" spans="1:12" ht="14.25" outlineLevel="2">
      <c r="A64" s="73">
        <v>16</v>
      </c>
      <c r="B64" s="74">
        <v>31</v>
      </c>
      <c r="C64" s="74">
        <v>920</v>
      </c>
      <c r="D64" s="73">
        <v>1313213920</v>
      </c>
      <c r="E64" s="73" t="s">
        <v>57</v>
      </c>
      <c r="F64" s="75"/>
      <c r="G64" s="137">
        <f>1732568-100000</f>
        <v>1632568</v>
      </c>
      <c r="H64" s="155">
        <f t="shared" si="1"/>
        <v>1632568</v>
      </c>
      <c r="I64" s="146"/>
      <c r="J64" s="75">
        <v>1713980.83</v>
      </c>
      <c r="K64" s="201"/>
      <c r="L64" s="70" t="s">
        <v>907</v>
      </c>
    </row>
    <row r="65" spans="1:11" ht="14.25" outlineLevel="2">
      <c r="A65" s="73">
        <v>16</v>
      </c>
      <c r="B65" s="74">
        <v>31</v>
      </c>
      <c r="C65" s="74">
        <v>920</v>
      </c>
      <c r="D65" s="73">
        <v>1313214920</v>
      </c>
      <c r="E65" s="73" t="s">
        <v>58</v>
      </c>
      <c r="F65" s="75"/>
      <c r="G65" s="137">
        <v>282908</v>
      </c>
      <c r="H65" s="155">
        <f t="shared" si="1"/>
        <v>282908</v>
      </c>
      <c r="I65" s="146"/>
      <c r="J65" s="75">
        <v>282375.14</v>
      </c>
      <c r="K65" s="201"/>
    </row>
    <row r="66" spans="1:11" ht="14.25" outlineLevel="2">
      <c r="A66" s="73">
        <v>16</v>
      </c>
      <c r="B66" s="74">
        <v>31</v>
      </c>
      <c r="C66" s="74">
        <v>920</v>
      </c>
      <c r="D66" s="73">
        <v>1313215920</v>
      </c>
      <c r="E66" s="73" t="s">
        <v>59</v>
      </c>
      <c r="F66" s="75"/>
      <c r="G66" s="137">
        <v>392443</v>
      </c>
      <c r="H66" s="155">
        <f t="shared" si="1"/>
        <v>392443</v>
      </c>
      <c r="I66" s="146"/>
      <c r="J66" s="75">
        <v>400189.86</v>
      </c>
      <c r="K66" s="201"/>
    </row>
    <row r="67" spans="1:11" ht="14.25" outlineLevel="2">
      <c r="A67" s="73">
        <v>16</v>
      </c>
      <c r="B67" s="74">
        <v>31</v>
      </c>
      <c r="C67" s="74">
        <v>920</v>
      </c>
      <c r="D67" s="73">
        <v>1313216920</v>
      </c>
      <c r="E67" s="73" t="s">
        <v>60</v>
      </c>
      <c r="F67" s="75"/>
      <c r="G67" s="137">
        <v>5964</v>
      </c>
      <c r="H67" s="155">
        <f t="shared" si="1"/>
        <v>5964</v>
      </c>
      <c r="I67" s="146"/>
      <c r="J67" s="75">
        <v>2196.36</v>
      </c>
      <c r="K67" s="201"/>
    </row>
    <row r="68" spans="1:11" ht="14.25" outlineLevel="2">
      <c r="A68" s="73">
        <v>16</v>
      </c>
      <c r="B68" s="74">
        <v>31</v>
      </c>
      <c r="C68" s="74">
        <v>920</v>
      </c>
      <c r="D68" s="73">
        <v>1313220920</v>
      </c>
      <c r="E68" s="73" t="s">
        <v>49</v>
      </c>
      <c r="F68" s="75"/>
      <c r="G68" s="137">
        <v>2678</v>
      </c>
      <c r="H68" s="155">
        <f t="shared" si="1"/>
        <v>2678</v>
      </c>
      <c r="I68" s="146">
        <v>1500</v>
      </c>
      <c r="J68" s="75">
        <v>3067.2</v>
      </c>
      <c r="K68" s="201"/>
    </row>
    <row r="69" spans="1:11" ht="14.25" outlineLevel="2">
      <c r="A69" s="73">
        <v>16</v>
      </c>
      <c r="B69" s="74">
        <v>31</v>
      </c>
      <c r="C69" s="74">
        <v>920</v>
      </c>
      <c r="D69" s="73">
        <v>1313230920</v>
      </c>
      <c r="E69" s="73" t="s">
        <v>61</v>
      </c>
      <c r="F69" s="75"/>
      <c r="G69" s="137">
        <v>49142</v>
      </c>
      <c r="H69" s="155">
        <f t="shared" si="1"/>
        <v>49142</v>
      </c>
      <c r="I69" s="146">
        <v>100862</v>
      </c>
      <c r="J69" s="75">
        <v>233317.8</v>
      </c>
      <c r="K69" s="201"/>
    </row>
    <row r="70" spans="1:11" ht="14.25" outlineLevel="2">
      <c r="A70" s="73">
        <v>16</v>
      </c>
      <c r="B70" s="74">
        <v>31</v>
      </c>
      <c r="C70" s="74">
        <v>920</v>
      </c>
      <c r="D70" s="73">
        <v>1313240920</v>
      </c>
      <c r="E70" s="73" t="s">
        <v>62</v>
      </c>
      <c r="F70" s="75"/>
      <c r="G70" s="137"/>
      <c r="H70" s="155">
        <f t="shared" si="1"/>
        <v>0</v>
      </c>
      <c r="I70" s="146">
        <v>808483</v>
      </c>
      <c r="J70" s="75"/>
      <c r="K70" s="201"/>
    </row>
    <row r="71" spans="1:11" ht="14.25" outlineLevel="2">
      <c r="A71" s="73">
        <v>16</v>
      </c>
      <c r="B71" s="74">
        <v>31</v>
      </c>
      <c r="C71" s="74">
        <v>920</v>
      </c>
      <c r="D71" s="73">
        <v>1313241920</v>
      </c>
      <c r="E71" s="73" t="s">
        <v>63</v>
      </c>
      <c r="F71" s="75"/>
      <c r="G71" s="137"/>
      <c r="H71" s="155">
        <f t="shared" si="1"/>
        <v>0</v>
      </c>
      <c r="I71" s="146">
        <v>617047</v>
      </c>
      <c r="J71" s="75"/>
      <c r="K71" s="201"/>
    </row>
    <row r="72" spans="1:11" ht="14.25" outlineLevel="2">
      <c r="A72" s="73">
        <v>16</v>
      </c>
      <c r="B72" s="74">
        <v>31</v>
      </c>
      <c r="C72" s="74">
        <v>920</v>
      </c>
      <c r="D72" s="73">
        <v>1313242920</v>
      </c>
      <c r="E72" s="73" t="s">
        <v>64</v>
      </c>
      <c r="F72" s="75"/>
      <c r="G72" s="137"/>
      <c r="H72" s="155">
        <f t="shared" si="1"/>
        <v>0</v>
      </c>
      <c r="I72" s="146">
        <v>310750</v>
      </c>
      <c r="J72" s="75"/>
      <c r="K72" s="201"/>
    </row>
    <row r="73" spans="1:11" ht="14.25" outlineLevel="2">
      <c r="A73" s="73">
        <v>16</v>
      </c>
      <c r="B73" s="74">
        <v>31</v>
      </c>
      <c r="C73" s="74">
        <v>920</v>
      </c>
      <c r="D73" s="73">
        <v>1313243920</v>
      </c>
      <c r="E73" s="73" t="s">
        <v>65</v>
      </c>
      <c r="F73" s="75"/>
      <c r="G73" s="137"/>
      <c r="H73" s="155">
        <f t="shared" si="1"/>
        <v>0</v>
      </c>
      <c r="I73" s="146">
        <v>130572</v>
      </c>
      <c r="J73" s="75"/>
      <c r="K73" s="201"/>
    </row>
    <row r="74" spans="1:11" ht="14.25" outlineLevel="2">
      <c r="A74" s="73">
        <v>16</v>
      </c>
      <c r="B74" s="74">
        <v>31</v>
      </c>
      <c r="C74" s="74">
        <v>920</v>
      </c>
      <c r="D74" s="73">
        <v>1313244920</v>
      </c>
      <c r="E74" s="73" t="s">
        <v>66</v>
      </c>
      <c r="F74" s="75"/>
      <c r="G74" s="137"/>
      <c r="H74" s="155">
        <f t="shared" si="1"/>
        <v>0</v>
      </c>
      <c r="I74" s="146">
        <v>99740</v>
      </c>
      <c r="J74" s="75"/>
      <c r="K74" s="201"/>
    </row>
    <row r="75" spans="1:11" ht="14.25" outlineLevel="2">
      <c r="A75" s="73">
        <v>16</v>
      </c>
      <c r="B75" s="74">
        <v>31</v>
      </c>
      <c r="C75" s="74">
        <v>920</v>
      </c>
      <c r="D75" s="73">
        <v>1313245920</v>
      </c>
      <c r="E75" s="73" t="s">
        <v>67</v>
      </c>
      <c r="F75" s="75"/>
      <c r="G75" s="137"/>
      <c r="H75" s="155">
        <f t="shared" si="1"/>
        <v>0</v>
      </c>
      <c r="I75" s="146">
        <v>310750</v>
      </c>
      <c r="J75" s="75"/>
      <c r="K75" s="201"/>
    </row>
    <row r="76" spans="1:11" ht="14.25" outlineLevel="2">
      <c r="A76" s="73">
        <v>16</v>
      </c>
      <c r="B76" s="74">
        <v>31</v>
      </c>
      <c r="C76" s="74">
        <v>920</v>
      </c>
      <c r="D76" s="73">
        <v>1313246920</v>
      </c>
      <c r="E76" s="73" t="s">
        <v>68</v>
      </c>
      <c r="F76" s="75"/>
      <c r="G76" s="137"/>
      <c r="H76" s="155">
        <f t="shared" si="1"/>
        <v>0</v>
      </c>
      <c r="I76" s="146">
        <v>183726</v>
      </c>
      <c r="J76" s="75"/>
      <c r="K76" s="201"/>
    </row>
    <row r="77" spans="1:11" ht="14.25" outlineLevel="2">
      <c r="A77" s="73">
        <v>16</v>
      </c>
      <c r="B77" s="74">
        <v>31</v>
      </c>
      <c r="C77" s="74">
        <v>920</v>
      </c>
      <c r="D77" s="73">
        <v>1313247920</v>
      </c>
      <c r="E77" s="73" t="s">
        <v>69</v>
      </c>
      <c r="F77" s="75"/>
      <c r="G77" s="137"/>
      <c r="H77" s="155">
        <f t="shared" si="1"/>
        <v>0</v>
      </c>
      <c r="I77" s="146">
        <v>140344</v>
      </c>
      <c r="J77" s="75"/>
      <c r="K77" s="201"/>
    </row>
    <row r="78" spans="1:11" ht="14.25" outlineLevel="2">
      <c r="A78" s="73">
        <v>16</v>
      </c>
      <c r="B78" s="74">
        <v>31</v>
      </c>
      <c r="C78" s="74">
        <v>920</v>
      </c>
      <c r="D78" s="73">
        <v>1313248920</v>
      </c>
      <c r="E78" s="73" t="s">
        <v>70</v>
      </c>
      <c r="F78" s="75"/>
      <c r="G78" s="137"/>
      <c r="H78" s="155">
        <f t="shared" si="1"/>
        <v>0</v>
      </c>
      <c r="I78" s="146">
        <v>73970</v>
      </c>
      <c r="J78" s="75"/>
      <c r="K78" s="201"/>
    </row>
    <row r="79" spans="1:11" ht="14.25" outlineLevel="2">
      <c r="A79" s="73">
        <v>16</v>
      </c>
      <c r="B79" s="74">
        <v>31</v>
      </c>
      <c r="C79" s="74">
        <v>920</v>
      </c>
      <c r="D79" s="73">
        <v>1313310920</v>
      </c>
      <c r="E79" s="73" t="s">
        <v>73</v>
      </c>
      <c r="F79" s="75"/>
      <c r="G79" s="137">
        <v>146112</v>
      </c>
      <c r="H79" s="155">
        <f t="shared" si="1"/>
        <v>146112</v>
      </c>
      <c r="I79" s="146">
        <v>173148</v>
      </c>
      <c r="J79" s="75">
        <v>157721.53</v>
      </c>
      <c r="K79" s="201"/>
    </row>
    <row r="80" spans="1:11" ht="14.25" outlineLevel="2">
      <c r="A80" s="73">
        <v>16</v>
      </c>
      <c r="B80" s="74">
        <v>31</v>
      </c>
      <c r="C80" s="74">
        <v>920</v>
      </c>
      <c r="D80" s="73">
        <v>1313311920</v>
      </c>
      <c r="E80" s="73" t="s">
        <v>74</v>
      </c>
      <c r="F80" s="75"/>
      <c r="G80" s="137">
        <v>202125</v>
      </c>
      <c r="H80" s="155">
        <f t="shared" si="1"/>
        <v>202125</v>
      </c>
      <c r="I80" s="146">
        <v>211323</v>
      </c>
      <c r="J80" s="75">
        <v>227652.72</v>
      </c>
      <c r="K80" s="201"/>
    </row>
    <row r="81" spans="1:11" ht="14.25" outlineLevel="2">
      <c r="A81" s="73">
        <v>16</v>
      </c>
      <c r="B81" s="74">
        <v>31</v>
      </c>
      <c r="C81" s="74">
        <v>920</v>
      </c>
      <c r="D81" s="73">
        <v>1313312920</v>
      </c>
      <c r="E81" s="73" t="s">
        <v>75</v>
      </c>
      <c r="F81" s="75"/>
      <c r="G81" s="137">
        <v>273959</v>
      </c>
      <c r="H81" s="155">
        <f aca="true" t="shared" si="2" ref="H81:H112">F81+G81</f>
        <v>273959</v>
      </c>
      <c r="I81" s="146">
        <v>210303</v>
      </c>
      <c r="J81" s="75">
        <v>210713.83</v>
      </c>
      <c r="K81" s="201"/>
    </row>
    <row r="82" spans="1:11" ht="14.25" outlineLevel="2">
      <c r="A82" s="73">
        <v>16</v>
      </c>
      <c r="B82" s="74">
        <v>31</v>
      </c>
      <c r="C82" s="74">
        <v>920</v>
      </c>
      <c r="D82" s="73">
        <v>1313500920</v>
      </c>
      <c r="E82" s="73" t="s">
        <v>76</v>
      </c>
      <c r="F82" s="75"/>
      <c r="G82" s="137">
        <v>39057</v>
      </c>
      <c r="H82" s="155">
        <f t="shared" si="2"/>
        <v>39057</v>
      </c>
      <c r="I82" s="146">
        <v>119000</v>
      </c>
      <c r="J82" s="75"/>
      <c r="K82" s="201"/>
    </row>
    <row r="83" spans="1:11" ht="14.25" outlineLevel="2">
      <c r="A83" s="73">
        <v>16</v>
      </c>
      <c r="B83" s="74">
        <v>31</v>
      </c>
      <c r="C83" s="74">
        <v>920</v>
      </c>
      <c r="D83" s="73">
        <v>1313800920</v>
      </c>
      <c r="E83" s="73" t="s">
        <v>77</v>
      </c>
      <c r="F83" s="75"/>
      <c r="G83" s="137">
        <v>362403</v>
      </c>
      <c r="H83" s="155">
        <f t="shared" si="2"/>
        <v>362403</v>
      </c>
      <c r="I83" s="146">
        <v>1374960</v>
      </c>
      <c r="J83" s="75">
        <v>1330025.94</v>
      </c>
      <c r="K83" s="201"/>
    </row>
    <row r="84" spans="1:12" ht="14.25" outlineLevel="2">
      <c r="A84" s="73">
        <v>16</v>
      </c>
      <c r="B84" s="74">
        <v>31</v>
      </c>
      <c r="C84" s="74">
        <v>920</v>
      </c>
      <c r="D84" s="73">
        <v>1314000920</v>
      </c>
      <c r="E84" s="73" t="s">
        <v>78</v>
      </c>
      <c r="F84" s="75"/>
      <c r="G84" s="137">
        <f>2269779-100000</f>
        <v>2169779</v>
      </c>
      <c r="H84" s="155">
        <f>F84+G84</f>
        <v>2169779</v>
      </c>
      <c r="I84" s="146">
        <v>2330180</v>
      </c>
      <c r="J84" s="75">
        <v>2180719.48</v>
      </c>
      <c r="K84" s="201"/>
      <c r="L84" s="70" t="s">
        <v>907</v>
      </c>
    </row>
    <row r="85" spans="1:11" ht="14.25" outlineLevel="2">
      <c r="A85" s="73">
        <v>16</v>
      </c>
      <c r="B85" s="74">
        <v>31</v>
      </c>
      <c r="C85" s="74">
        <v>920</v>
      </c>
      <c r="D85" s="73">
        <v>1314007920</v>
      </c>
      <c r="E85" s="73" t="s">
        <v>79</v>
      </c>
      <c r="F85" s="75"/>
      <c r="G85" s="137">
        <v>534</v>
      </c>
      <c r="H85" s="155">
        <f t="shared" si="2"/>
        <v>534</v>
      </c>
      <c r="I85" s="146">
        <v>27360</v>
      </c>
      <c r="J85" s="75">
        <v>22680</v>
      </c>
      <c r="K85" s="201"/>
    </row>
    <row r="86" spans="1:11" ht="14.25" outlineLevel="2">
      <c r="A86" s="73">
        <v>16</v>
      </c>
      <c r="B86" s="74">
        <v>31</v>
      </c>
      <c r="C86" s="74">
        <v>920</v>
      </c>
      <c r="D86" s="73">
        <v>1314200920</v>
      </c>
      <c r="E86" s="73" t="s">
        <v>80</v>
      </c>
      <c r="F86" s="75"/>
      <c r="G86" s="137">
        <v>78000</v>
      </c>
      <c r="H86" s="155">
        <f t="shared" si="2"/>
        <v>78000</v>
      </c>
      <c r="I86" s="146">
        <v>38544</v>
      </c>
      <c r="J86" s="75">
        <v>87496.2</v>
      </c>
      <c r="K86" s="201"/>
    </row>
    <row r="87" spans="1:11" ht="14.25" outlineLevel="2">
      <c r="A87" s="73">
        <v>16</v>
      </c>
      <c r="B87" s="74">
        <v>31</v>
      </c>
      <c r="C87" s="74">
        <v>920</v>
      </c>
      <c r="D87" s="73">
        <v>1315200920</v>
      </c>
      <c r="E87" s="73" t="s">
        <v>81</v>
      </c>
      <c r="F87" s="75"/>
      <c r="G87" s="137">
        <v>8071418</v>
      </c>
      <c r="H87" s="155">
        <f t="shared" si="2"/>
        <v>8071418</v>
      </c>
      <c r="I87" s="146">
        <v>8956046</v>
      </c>
      <c r="J87" s="75">
        <v>8742200.5</v>
      </c>
      <c r="K87" s="201"/>
    </row>
    <row r="88" spans="1:11" ht="14.25" outlineLevel="2">
      <c r="A88" s="73">
        <v>16</v>
      </c>
      <c r="B88" s="74">
        <v>31</v>
      </c>
      <c r="C88" s="74">
        <v>920</v>
      </c>
      <c r="D88" s="73">
        <v>1315201920</v>
      </c>
      <c r="E88" s="73" t="s">
        <v>82</v>
      </c>
      <c r="F88" s="75"/>
      <c r="G88" s="137">
        <v>563924</v>
      </c>
      <c r="H88" s="155">
        <f t="shared" si="2"/>
        <v>563924</v>
      </c>
      <c r="I88" s="146">
        <v>492264</v>
      </c>
      <c r="J88" s="75">
        <v>486445.73</v>
      </c>
      <c r="K88" s="201"/>
    </row>
    <row r="89" spans="1:11" ht="14.25" outlineLevel="2">
      <c r="A89" s="73">
        <v>16</v>
      </c>
      <c r="B89" s="74">
        <v>31</v>
      </c>
      <c r="C89" s="74">
        <v>920</v>
      </c>
      <c r="D89" s="73">
        <v>1315202920</v>
      </c>
      <c r="E89" s="73" t="s">
        <v>83</v>
      </c>
      <c r="F89" s="75"/>
      <c r="G89" s="137">
        <v>4122</v>
      </c>
      <c r="H89" s="155">
        <f t="shared" si="2"/>
        <v>4122</v>
      </c>
      <c r="I89" s="146">
        <v>4081</v>
      </c>
      <c r="J89" s="75">
        <v>4591.56</v>
      </c>
      <c r="K89" s="201"/>
    </row>
    <row r="90" spans="1:11" ht="14.25" outlineLevel="2">
      <c r="A90" s="73">
        <v>16</v>
      </c>
      <c r="B90" s="74">
        <v>31</v>
      </c>
      <c r="C90" s="74">
        <v>920</v>
      </c>
      <c r="D90" s="73">
        <v>1315203920</v>
      </c>
      <c r="E90" s="73" t="s">
        <v>84</v>
      </c>
      <c r="F90" s="75"/>
      <c r="G90" s="137">
        <v>4481</v>
      </c>
      <c r="H90" s="155">
        <f t="shared" si="2"/>
        <v>4481</v>
      </c>
      <c r="I90" s="146">
        <v>5318</v>
      </c>
      <c r="J90" s="75">
        <v>5772.68</v>
      </c>
      <c r="K90" s="201"/>
    </row>
    <row r="91" spans="1:11" ht="14.25" outlineLevel="2">
      <c r="A91" s="73">
        <v>16</v>
      </c>
      <c r="B91" s="74">
        <v>31</v>
      </c>
      <c r="C91" s="74">
        <v>920</v>
      </c>
      <c r="D91" s="73">
        <v>1315204920</v>
      </c>
      <c r="E91" s="73" t="s">
        <v>85</v>
      </c>
      <c r="F91" s="75"/>
      <c r="G91" s="137">
        <v>174417</v>
      </c>
      <c r="H91" s="155">
        <f t="shared" si="2"/>
        <v>174417</v>
      </c>
      <c r="I91" s="146">
        <v>157803</v>
      </c>
      <c r="J91" s="75">
        <v>163689.06</v>
      </c>
      <c r="K91" s="201"/>
    </row>
    <row r="92" spans="1:11" ht="14.25" outlineLevel="2">
      <c r="A92" s="73">
        <v>16</v>
      </c>
      <c r="B92" s="74">
        <v>31</v>
      </c>
      <c r="C92" s="74">
        <v>920</v>
      </c>
      <c r="D92" s="73">
        <v>1315205920</v>
      </c>
      <c r="E92" s="73" t="s">
        <v>86</v>
      </c>
      <c r="F92" s="75"/>
      <c r="G92" s="137">
        <v>235444</v>
      </c>
      <c r="H92" s="155">
        <f t="shared" si="2"/>
        <v>235444</v>
      </c>
      <c r="I92" s="146">
        <v>186988</v>
      </c>
      <c r="J92" s="75">
        <v>178947.56</v>
      </c>
      <c r="K92" s="201"/>
    </row>
    <row r="93" spans="1:11" ht="14.25" outlineLevel="2">
      <c r="A93" s="73">
        <v>16</v>
      </c>
      <c r="B93" s="74">
        <v>31</v>
      </c>
      <c r="C93" s="74">
        <v>920</v>
      </c>
      <c r="D93" s="73">
        <v>1315206920</v>
      </c>
      <c r="E93" s="73" t="s">
        <v>87</v>
      </c>
      <c r="F93" s="75"/>
      <c r="G93" s="137">
        <v>460225</v>
      </c>
      <c r="H93" s="155">
        <f t="shared" si="2"/>
        <v>460225</v>
      </c>
      <c r="I93" s="146">
        <v>330000</v>
      </c>
      <c r="J93" s="75">
        <v>433667.42</v>
      </c>
      <c r="K93" s="201"/>
    </row>
    <row r="94" spans="1:11" ht="14.25" outlineLevel="2">
      <c r="A94" s="73">
        <v>16</v>
      </c>
      <c r="B94" s="74">
        <v>31</v>
      </c>
      <c r="C94" s="74">
        <v>920</v>
      </c>
      <c r="D94" s="73">
        <v>1315207920</v>
      </c>
      <c r="E94" s="73" t="s">
        <v>88</v>
      </c>
      <c r="F94" s="75"/>
      <c r="G94" s="137">
        <v>10009</v>
      </c>
      <c r="H94" s="155">
        <f t="shared" si="2"/>
        <v>10009</v>
      </c>
      <c r="I94" s="146">
        <v>9972</v>
      </c>
      <c r="J94" s="75">
        <v>9966.96</v>
      </c>
      <c r="K94" s="201"/>
    </row>
    <row r="95" spans="1:11" ht="14.25" outlineLevel="2">
      <c r="A95" s="73">
        <v>16</v>
      </c>
      <c r="B95" s="74">
        <v>31</v>
      </c>
      <c r="C95" s="74">
        <v>920</v>
      </c>
      <c r="D95" s="73">
        <v>1315208920</v>
      </c>
      <c r="E95" s="73" t="s">
        <v>89</v>
      </c>
      <c r="F95" s="75"/>
      <c r="G95" s="137">
        <v>6500</v>
      </c>
      <c r="H95" s="155">
        <f t="shared" si="2"/>
        <v>6500</v>
      </c>
      <c r="I95" s="146">
        <v>6468</v>
      </c>
      <c r="J95" s="75">
        <v>6472.8</v>
      </c>
      <c r="K95" s="201"/>
    </row>
    <row r="96" spans="1:11" ht="14.25" outlineLevel="2">
      <c r="A96" s="73">
        <v>16</v>
      </c>
      <c r="B96" s="74">
        <v>31</v>
      </c>
      <c r="C96" s="74">
        <v>920</v>
      </c>
      <c r="D96" s="73">
        <v>1315209920</v>
      </c>
      <c r="E96" s="73" t="s">
        <v>90</v>
      </c>
      <c r="F96" s="75"/>
      <c r="G96" s="137">
        <v>42200</v>
      </c>
      <c r="H96" s="155">
        <f t="shared" si="2"/>
        <v>42200</v>
      </c>
      <c r="I96" s="146">
        <v>32909</v>
      </c>
      <c r="J96" s="75">
        <v>39316.79</v>
      </c>
      <c r="K96" s="201"/>
    </row>
    <row r="97" spans="1:11" ht="14.25" outlineLevel="2">
      <c r="A97" s="73">
        <v>16</v>
      </c>
      <c r="B97" s="74">
        <v>31</v>
      </c>
      <c r="C97" s="74">
        <v>920</v>
      </c>
      <c r="D97" s="73">
        <v>1315210920</v>
      </c>
      <c r="E97" s="73" t="s">
        <v>91</v>
      </c>
      <c r="F97" s="75"/>
      <c r="G97" s="137">
        <v>17000</v>
      </c>
      <c r="H97" s="155">
        <f t="shared" si="2"/>
        <v>17000</v>
      </c>
      <c r="I97" s="146">
        <v>8263</v>
      </c>
      <c r="J97" s="75">
        <v>19275.3</v>
      </c>
      <c r="K97" s="201"/>
    </row>
    <row r="98" spans="1:11" ht="14.25" outlineLevel="2">
      <c r="A98" s="73">
        <v>16</v>
      </c>
      <c r="B98" s="74">
        <v>31</v>
      </c>
      <c r="C98" s="74">
        <v>920</v>
      </c>
      <c r="D98" s="73">
        <v>1315212920</v>
      </c>
      <c r="E98" s="73" t="s">
        <v>92</v>
      </c>
      <c r="F98" s="75"/>
      <c r="G98" s="137">
        <v>32917</v>
      </c>
      <c r="H98" s="155">
        <f t="shared" si="2"/>
        <v>32917</v>
      </c>
      <c r="I98" s="146">
        <v>15000</v>
      </c>
      <c r="J98" s="75">
        <v>14634.28</v>
      </c>
      <c r="K98" s="201"/>
    </row>
    <row r="99" spans="1:11" ht="14.25" outlineLevel="2">
      <c r="A99" s="73">
        <v>16</v>
      </c>
      <c r="B99" s="74">
        <v>31</v>
      </c>
      <c r="C99" s="74">
        <v>920</v>
      </c>
      <c r="D99" s="73">
        <v>1315213920</v>
      </c>
      <c r="E99" s="73" t="s">
        <v>391</v>
      </c>
      <c r="F99" s="75"/>
      <c r="G99" s="137">
        <v>105129</v>
      </c>
      <c r="H99" s="155">
        <f t="shared" si="2"/>
        <v>105129</v>
      </c>
      <c r="I99" s="146">
        <v>92706</v>
      </c>
      <c r="J99" s="75">
        <v>92706.17</v>
      </c>
      <c r="K99" s="201"/>
    </row>
    <row r="100" spans="1:11" ht="14.25" outlineLevel="2">
      <c r="A100" s="73">
        <v>16</v>
      </c>
      <c r="B100" s="74">
        <v>31</v>
      </c>
      <c r="C100" s="74">
        <v>920</v>
      </c>
      <c r="D100" s="73">
        <v>1315216920</v>
      </c>
      <c r="E100" s="73" t="s">
        <v>93</v>
      </c>
      <c r="F100" s="75"/>
      <c r="G100" s="137"/>
      <c r="H100" s="155">
        <f t="shared" si="2"/>
        <v>0</v>
      </c>
      <c r="I100" s="146"/>
      <c r="J100" s="75">
        <v>47.24</v>
      </c>
      <c r="K100" s="201"/>
    </row>
    <row r="101" spans="1:11" ht="14.25" outlineLevel="2">
      <c r="A101" s="73">
        <v>16</v>
      </c>
      <c r="B101" s="74">
        <v>31</v>
      </c>
      <c r="C101" s="74">
        <v>920</v>
      </c>
      <c r="D101" s="73">
        <v>1315223920</v>
      </c>
      <c r="E101" s="73" t="s">
        <v>94</v>
      </c>
      <c r="F101" s="75"/>
      <c r="G101" s="137">
        <v>944356</v>
      </c>
      <c r="H101" s="155">
        <f t="shared" si="2"/>
        <v>944356</v>
      </c>
      <c r="I101" s="146">
        <v>1101208</v>
      </c>
      <c r="J101" s="75">
        <v>1095675.17</v>
      </c>
      <c r="K101" s="201"/>
    </row>
    <row r="102" spans="1:11" ht="14.25" outlineLevel="2">
      <c r="A102" s="73">
        <v>16</v>
      </c>
      <c r="B102" s="74">
        <v>31</v>
      </c>
      <c r="C102" s="74">
        <v>920</v>
      </c>
      <c r="D102" s="73">
        <v>1315224920</v>
      </c>
      <c r="E102" s="73" t="s">
        <v>95</v>
      </c>
      <c r="F102" s="75"/>
      <c r="G102" s="137">
        <v>7827</v>
      </c>
      <c r="H102" s="155">
        <f t="shared" si="2"/>
        <v>7827</v>
      </c>
      <c r="I102" s="146"/>
      <c r="J102" s="75"/>
      <c r="K102" s="201"/>
    </row>
    <row r="103" spans="1:11" ht="14.25" outlineLevel="2">
      <c r="A103" s="73">
        <v>16</v>
      </c>
      <c r="B103" s="74">
        <v>31</v>
      </c>
      <c r="C103" s="74">
        <v>920</v>
      </c>
      <c r="D103" s="73">
        <v>1315225920</v>
      </c>
      <c r="E103" s="73" t="s">
        <v>96</v>
      </c>
      <c r="F103" s="75"/>
      <c r="G103" s="137">
        <v>24364</v>
      </c>
      <c r="H103" s="155">
        <f t="shared" si="2"/>
        <v>24364</v>
      </c>
      <c r="I103" s="146">
        <v>28708</v>
      </c>
      <c r="J103" s="75">
        <v>28357.05</v>
      </c>
      <c r="K103" s="201"/>
    </row>
    <row r="104" spans="1:11" ht="14.25" outlineLevel="2">
      <c r="A104" s="73">
        <v>16</v>
      </c>
      <c r="B104" s="74">
        <v>31</v>
      </c>
      <c r="C104" s="74">
        <v>920</v>
      </c>
      <c r="D104" s="73">
        <v>1315226920</v>
      </c>
      <c r="E104" s="73" t="s">
        <v>97</v>
      </c>
      <c r="F104" s="75"/>
      <c r="G104" s="137">
        <v>5142</v>
      </c>
      <c r="H104" s="155">
        <f t="shared" si="2"/>
        <v>5142</v>
      </c>
      <c r="I104" s="146">
        <v>6175</v>
      </c>
      <c r="J104" s="75">
        <v>6089.07</v>
      </c>
      <c r="K104" s="201"/>
    </row>
    <row r="105" spans="1:11" ht="14.25" outlineLevel="2">
      <c r="A105" s="73">
        <v>16</v>
      </c>
      <c r="B105" s="74">
        <v>31</v>
      </c>
      <c r="C105" s="74">
        <v>920</v>
      </c>
      <c r="D105" s="73">
        <v>1315227920</v>
      </c>
      <c r="E105" s="73" t="s">
        <v>98</v>
      </c>
      <c r="F105" s="75"/>
      <c r="G105" s="137"/>
      <c r="H105" s="155">
        <f t="shared" si="2"/>
        <v>0</v>
      </c>
      <c r="I105" s="146">
        <v>8133</v>
      </c>
      <c r="J105" s="75">
        <v>6099.8</v>
      </c>
      <c r="K105" s="201"/>
    </row>
    <row r="106" spans="1:11" ht="14.25" outlineLevel="2">
      <c r="A106" s="73">
        <v>16</v>
      </c>
      <c r="B106" s="74">
        <v>31</v>
      </c>
      <c r="C106" s="74">
        <v>920</v>
      </c>
      <c r="D106" s="73">
        <v>1315230920</v>
      </c>
      <c r="E106" s="73" t="s">
        <v>99</v>
      </c>
      <c r="F106" s="75"/>
      <c r="G106" s="137">
        <f>1040407+1733980+260022+92928+22117+36829+355316</f>
        <v>3541599</v>
      </c>
      <c r="H106" s="155">
        <f t="shared" si="2"/>
        <v>3541599</v>
      </c>
      <c r="I106" s="146">
        <v>510336</v>
      </c>
      <c r="J106" s="75">
        <v>527842.53</v>
      </c>
      <c r="K106" s="201"/>
    </row>
    <row r="107" spans="1:11" ht="14.25" outlineLevel="2">
      <c r="A107" s="73">
        <v>16</v>
      </c>
      <c r="B107" s="74">
        <v>31</v>
      </c>
      <c r="C107" s="74">
        <v>920</v>
      </c>
      <c r="D107" s="73">
        <v>1315231920</v>
      </c>
      <c r="E107" s="73" t="s">
        <v>100</v>
      </c>
      <c r="F107" s="75"/>
      <c r="G107" s="137"/>
      <c r="H107" s="155">
        <f t="shared" si="2"/>
        <v>0</v>
      </c>
      <c r="I107" s="146"/>
      <c r="J107" s="75">
        <v>2.34</v>
      </c>
      <c r="K107" s="201"/>
    </row>
    <row r="108" spans="1:11" ht="14.25" outlineLevel="2">
      <c r="A108" s="73">
        <v>16</v>
      </c>
      <c r="B108" s="74">
        <v>31</v>
      </c>
      <c r="C108" s="74">
        <v>920</v>
      </c>
      <c r="D108" s="73">
        <v>1315232920</v>
      </c>
      <c r="E108" s="73" t="s">
        <v>101</v>
      </c>
      <c r="F108" s="75"/>
      <c r="G108" s="137"/>
      <c r="H108" s="155">
        <f t="shared" si="2"/>
        <v>0</v>
      </c>
      <c r="I108" s="146">
        <v>11153</v>
      </c>
      <c r="J108" s="75">
        <v>8364.94</v>
      </c>
      <c r="K108" s="201"/>
    </row>
    <row r="109" spans="1:11" ht="14.25" outlineLevel="2">
      <c r="A109" s="73">
        <v>16</v>
      </c>
      <c r="B109" s="74">
        <v>31</v>
      </c>
      <c r="C109" s="74">
        <v>920</v>
      </c>
      <c r="D109" s="73">
        <v>1315234920</v>
      </c>
      <c r="E109" s="73" t="s">
        <v>102</v>
      </c>
      <c r="F109" s="75"/>
      <c r="G109" s="137"/>
      <c r="H109" s="155">
        <f t="shared" si="2"/>
        <v>0</v>
      </c>
      <c r="I109" s="146">
        <v>16700</v>
      </c>
      <c r="J109" s="75">
        <v>16338.14</v>
      </c>
      <c r="K109" s="201"/>
    </row>
    <row r="110" spans="1:11" ht="14.25" outlineLevel="2">
      <c r="A110" s="73">
        <v>16</v>
      </c>
      <c r="B110" s="74">
        <v>31</v>
      </c>
      <c r="C110" s="74">
        <v>920</v>
      </c>
      <c r="D110" s="73">
        <v>1315235920</v>
      </c>
      <c r="E110" s="73" t="s">
        <v>103</v>
      </c>
      <c r="F110" s="75"/>
      <c r="G110" s="137"/>
      <c r="H110" s="155">
        <f t="shared" si="2"/>
        <v>0</v>
      </c>
      <c r="I110" s="146">
        <v>13333</v>
      </c>
      <c r="J110" s="75"/>
      <c r="K110" s="201"/>
    </row>
    <row r="111" spans="1:11" ht="14.25" outlineLevel="2">
      <c r="A111" s="73">
        <v>16</v>
      </c>
      <c r="B111" s="74">
        <v>31</v>
      </c>
      <c r="C111" s="74">
        <v>920</v>
      </c>
      <c r="D111" s="73">
        <v>1315236920</v>
      </c>
      <c r="E111" s="73" t="s">
        <v>104</v>
      </c>
      <c r="F111" s="75"/>
      <c r="G111" s="137">
        <v>21060</v>
      </c>
      <c r="H111" s="155">
        <f t="shared" si="2"/>
        <v>21060</v>
      </c>
      <c r="I111" s="146"/>
      <c r="J111" s="75">
        <v>6888.14</v>
      </c>
      <c r="K111" s="201"/>
    </row>
    <row r="112" spans="1:11" ht="14.25" outlineLevel="2">
      <c r="A112" s="73">
        <v>16</v>
      </c>
      <c r="B112" s="74">
        <v>31</v>
      </c>
      <c r="C112" s="74">
        <v>920</v>
      </c>
      <c r="D112" s="73">
        <v>1315237920</v>
      </c>
      <c r="E112" s="73" t="s">
        <v>105</v>
      </c>
      <c r="F112" s="75"/>
      <c r="G112" s="137">
        <v>77128</v>
      </c>
      <c r="H112" s="155">
        <f t="shared" si="2"/>
        <v>77128</v>
      </c>
      <c r="I112" s="146"/>
      <c r="J112" s="75">
        <v>21449.25</v>
      </c>
      <c r="K112" s="201"/>
    </row>
    <row r="113" spans="1:11" ht="14.25" outlineLevel="2">
      <c r="A113" s="73">
        <v>16</v>
      </c>
      <c r="B113" s="74">
        <v>31</v>
      </c>
      <c r="C113" s="74">
        <v>920</v>
      </c>
      <c r="D113" s="73">
        <v>1315238920</v>
      </c>
      <c r="E113" s="73" t="s">
        <v>106</v>
      </c>
      <c r="F113" s="75"/>
      <c r="G113" s="137">
        <v>11434</v>
      </c>
      <c r="H113" s="155">
        <f aca="true" t="shared" si="3" ref="H113:H125">F113+G113</f>
        <v>11434</v>
      </c>
      <c r="I113" s="146"/>
      <c r="J113" s="75">
        <v>4250</v>
      </c>
      <c r="K113" s="201"/>
    </row>
    <row r="114" spans="1:11" ht="14.25" outlineLevel="2">
      <c r="A114" s="73">
        <v>16</v>
      </c>
      <c r="B114" s="74">
        <v>31</v>
      </c>
      <c r="C114" s="74">
        <v>920</v>
      </c>
      <c r="D114" s="73">
        <v>1317300920</v>
      </c>
      <c r="E114" s="73" t="s">
        <v>108</v>
      </c>
      <c r="F114" s="75"/>
      <c r="G114" s="137">
        <v>578131</v>
      </c>
      <c r="H114" s="155">
        <f t="shared" si="3"/>
        <v>578131</v>
      </c>
      <c r="I114" s="146">
        <v>498212</v>
      </c>
      <c r="J114" s="75">
        <v>426078.34</v>
      </c>
      <c r="K114" s="201"/>
    </row>
    <row r="115" spans="1:11" ht="14.25" outlineLevel="2">
      <c r="A115" s="73">
        <v>16</v>
      </c>
      <c r="B115" s="74">
        <v>31</v>
      </c>
      <c r="C115" s="74">
        <v>920</v>
      </c>
      <c r="D115" s="73">
        <v>1317310920</v>
      </c>
      <c r="E115" s="73" t="s">
        <v>109</v>
      </c>
      <c r="F115" s="75"/>
      <c r="G115" s="137">
        <v>20575</v>
      </c>
      <c r="H115" s="155">
        <f t="shared" si="3"/>
        <v>20575</v>
      </c>
      <c r="I115" s="146">
        <v>20570</v>
      </c>
      <c r="J115" s="75">
        <v>20059.2</v>
      </c>
      <c r="K115" s="201"/>
    </row>
    <row r="116" spans="1:11" ht="14.25" outlineLevel="2">
      <c r="A116" s="73">
        <v>16</v>
      </c>
      <c r="B116" s="74">
        <v>31</v>
      </c>
      <c r="C116" s="74">
        <v>920</v>
      </c>
      <c r="D116" s="73">
        <v>1317600920</v>
      </c>
      <c r="E116" s="73" t="s">
        <v>111</v>
      </c>
      <c r="F116" s="75"/>
      <c r="G116" s="137"/>
      <c r="H116" s="155">
        <f t="shared" si="3"/>
        <v>0</v>
      </c>
      <c r="I116" s="146">
        <v>110400</v>
      </c>
      <c r="J116" s="75">
        <v>122411.26</v>
      </c>
      <c r="K116" s="201"/>
    </row>
    <row r="117" spans="1:12" ht="14.25" outlineLevel="2">
      <c r="A117" s="73">
        <v>16</v>
      </c>
      <c r="B117" s="74">
        <v>31</v>
      </c>
      <c r="C117" s="74">
        <v>925</v>
      </c>
      <c r="D117" s="73">
        <v>1317600925</v>
      </c>
      <c r="E117" s="73" t="s">
        <v>112</v>
      </c>
      <c r="F117" s="75"/>
      <c r="G117" s="137">
        <v>231369</v>
      </c>
      <c r="H117" s="155">
        <f t="shared" si="3"/>
        <v>231369</v>
      </c>
      <c r="I117" s="146">
        <v>320369</v>
      </c>
      <c r="J117" s="75">
        <v>127925</v>
      </c>
      <c r="K117" s="201"/>
      <c r="L117" s="70" t="s">
        <v>863</v>
      </c>
    </row>
    <row r="118" spans="1:11" ht="14.25" outlineLevel="2">
      <c r="A118" s="73">
        <v>16</v>
      </c>
      <c r="B118" s="74">
        <v>31</v>
      </c>
      <c r="C118" s="74">
        <v>920</v>
      </c>
      <c r="D118" s="73">
        <v>1317700920</v>
      </c>
      <c r="E118" s="73" t="s">
        <v>113</v>
      </c>
      <c r="F118" s="75"/>
      <c r="G118" s="137">
        <v>82149</v>
      </c>
      <c r="H118" s="155">
        <f t="shared" si="3"/>
        <v>82149</v>
      </c>
      <c r="I118" s="146">
        <v>108640</v>
      </c>
      <c r="J118" s="75">
        <v>45480.12</v>
      </c>
      <c r="K118" s="201"/>
    </row>
    <row r="119" spans="1:11" ht="14.25" outlineLevel="2">
      <c r="A119" s="73">
        <v>16</v>
      </c>
      <c r="B119" s="74">
        <v>31</v>
      </c>
      <c r="C119" s="74">
        <v>920</v>
      </c>
      <c r="D119" s="73">
        <v>1317710920</v>
      </c>
      <c r="E119" s="73" t="s">
        <v>114</v>
      </c>
      <c r="F119" s="75"/>
      <c r="G119" s="137"/>
      <c r="H119" s="155">
        <f t="shared" si="3"/>
        <v>0</v>
      </c>
      <c r="I119" s="146"/>
      <c r="J119" s="75">
        <v>6695</v>
      </c>
      <c r="K119" s="201"/>
    </row>
    <row r="120" spans="1:11" ht="14.25" outlineLevel="2">
      <c r="A120" s="73">
        <v>16</v>
      </c>
      <c r="B120" s="74">
        <v>31</v>
      </c>
      <c r="C120" s="74">
        <v>920</v>
      </c>
      <c r="D120" s="73">
        <v>1317800920</v>
      </c>
      <c r="E120" s="73" t="s">
        <v>115</v>
      </c>
      <c r="F120" s="75"/>
      <c r="G120" s="137">
        <f>35795+583072</f>
        <v>618867</v>
      </c>
      <c r="H120" s="155">
        <f t="shared" si="3"/>
        <v>618867</v>
      </c>
      <c r="I120" s="146">
        <v>71735</v>
      </c>
      <c r="J120" s="75">
        <v>340963.63</v>
      </c>
      <c r="K120" s="201"/>
    </row>
    <row r="121" spans="1:11" ht="14.25" outlineLevel="2">
      <c r="A121" s="73">
        <v>16</v>
      </c>
      <c r="B121" s="74">
        <v>31</v>
      </c>
      <c r="C121" s="74">
        <v>920</v>
      </c>
      <c r="D121" s="73">
        <v>1317810920</v>
      </c>
      <c r="E121" s="73" t="s">
        <v>116</v>
      </c>
      <c r="F121" s="75"/>
      <c r="G121" s="137">
        <v>643446</v>
      </c>
      <c r="H121" s="155">
        <f t="shared" si="3"/>
        <v>643446</v>
      </c>
      <c r="I121" s="146">
        <v>578952</v>
      </c>
      <c r="J121" s="75">
        <v>633252.07</v>
      </c>
      <c r="K121" s="201"/>
    </row>
    <row r="122" spans="1:11" ht="14.25" outlineLevel="2">
      <c r="A122" s="73">
        <v>16</v>
      </c>
      <c r="B122" s="74">
        <v>31</v>
      </c>
      <c r="C122" s="74">
        <v>920</v>
      </c>
      <c r="D122" s="73">
        <v>1317900920</v>
      </c>
      <c r="E122" s="73" t="s">
        <v>392</v>
      </c>
      <c r="F122" s="75"/>
      <c r="G122" s="137">
        <v>6693</v>
      </c>
      <c r="H122" s="155">
        <f t="shared" si="3"/>
        <v>6693</v>
      </c>
      <c r="I122" s="146">
        <v>8220</v>
      </c>
      <c r="J122" s="75">
        <v>-27852.02</v>
      </c>
      <c r="K122" s="201"/>
    </row>
    <row r="123" spans="1:11" ht="14.25" outlineLevel="2">
      <c r="A123" s="73">
        <v>16</v>
      </c>
      <c r="B123" s="74">
        <v>31</v>
      </c>
      <c r="C123" s="74">
        <v>920</v>
      </c>
      <c r="D123" s="73">
        <v>1317901920</v>
      </c>
      <c r="E123" s="73" t="s">
        <v>117</v>
      </c>
      <c r="F123" s="75"/>
      <c r="G123" s="137">
        <v>93150</v>
      </c>
      <c r="H123" s="155">
        <f t="shared" si="3"/>
        <v>93150</v>
      </c>
      <c r="I123" s="146"/>
      <c r="J123" s="75">
        <v>57825</v>
      </c>
      <c r="K123" s="201"/>
    </row>
    <row r="124" spans="1:12" ht="14.25" outlineLevel="2">
      <c r="A124" s="73">
        <v>16</v>
      </c>
      <c r="B124" s="74">
        <v>31</v>
      </c>
      <c r="C124" s="74">
        <v>920</v>
      </c>
      <c r="D124" s="73">
        <v>1317902920</v>
      </c>
      <c r="E124" s="73" t="s">
        <v>965</v>
      </c>
      <c r="F124" s="75"/>
      <c r="G124" s="137">
        <v>1000000</v>
      </c>
      <c r="H124" s="155">
        <f t="shared" si="3"/>
        <v>1000000</v>
      </c>
      <c r="I124" s="146">
        <v>110696</v>
      </c>
      <c r="J124" s="75">
        <v>226947.83</v>
      </c>
      <c r="K124" s="201"/>
      <c r="L124" s="70" t="s">
        <v>955</v>
      </c>
    </row>
    <row r="125" spans="1:11" ht="14.25" outlineLevel="2">
      <c r="A125" s="73">
        <v>16</v>
      </c>
      <c r="B125" s="74">
        <v>31</v>
      </c>
      <c r="C125" s="74">
        <v>920</v>
      </c>
      <c r="D125" s="73">
        <v>1319000920</v>
      </c>
      <c r="E125" s="73" t="s">
        <v>118</v>
      </c>
      <c r="F125" s="75"/>
      <c r="G125" s="137">
        <v>139442</v>
      </c>
      <c r="H125" s="155">
        <f t="shared" si="3"/>
        <v>139442</v>
      </c>
      <c r="I125" s="146">
        <v>142248</v>
      </c>
      <c r="J125" s="75">
        <v>115953.5</v>
      </c>
      <c r="K125" s="201"/>
    </row>
    <row r="126" spans="1:11" ht="15.75" outlineLevel="1">
      <c r="A126" s="85" t="s">
        <v>881</v>
      </c>
      <c r="B126" s="84"/>
      <c r="C126" s="84"/>
      <c r="D126" s="85"/>
      <c r="E126" s="96" t="s">
        <v>814</v>
      </c>
      <c r="F126" s="88">
        <f>SUBTOTAL(9,F49:F125)</f>
        <v>0</v>
      </c>
      <c r="G126" s="138">
        <f>SUBTOTAL(9,G49:G125)</f>
        <v>30681604.04</v>
      </c>
      <c r="H126" s="156">
        <f>SUBTOTAL(9,H49:H125)</f>
        <v>30681604.04</v>
      </c>
      <c r="I126" s="147">
        <f>SUBTOTAL(9,I49:I125)</f>
        <v>27030499</v>
      </c>
      <c r="J126" s="88">
        <f>SUBTOTAL(9,J49:J125)</f>
        <v>25406233.370000005</v>
      </c>
      <c r="K126" s="206"/>
    </row>
    <row r="127" spans="1:11" ht="14.25" outlineLevel="2">
      <c r="A127" s="73">
        <v>17</v>
      </c>
      <c r="B127" s="74">
        <v>34</v>
      </c>
      <c r="C127" s="74">
        <v>930</v>
      </c>
      <c r="D127" s="73">
        <v>1341000930</v>
      </c>
      <c r="E127" s="73" t="s">
        <v>125</v>
      </c>
      <c r="F127" s="75"/>
      <c r="G127" s="137">
        <v>834551</v>
      </c>
      <c r="H127" s="155">
        <f aca="true" t="shared" si="4" ref="H127:H158">F127+G127</f>
        <v>834551</v>
      </c>
      <c r="I127" s="146">
        <v>989464</v>
      </c>
      <c r="J127" s="75">
        <v>739611</v>
      </c>
      <c r="K127" s="201"/>
    </row>
    <row r="128" spans="1:11" ht="14.25" outlineLevel="2">
      <c r="A128" s="73">
        <v>17</v>
      </c>
      <c r="B128" s="74">
        <v>34</v>
      </c>
      <c r="C128" s="74">
        <v>930</v>
      </c>
      <c r="D128" s="73">
        <v>1341001930</v>
      </c>
      <c r="E128" s="73" t="s">
        <v>126</v>
      </c>
      <c r="F128" s="75"/>
      <c r="G128" s="137"/>
      <c r="H128" s="155">
        <f t="shared" si="4"/>
        <v>0</v>
      </c>
      <c r="I128" s="146"/>
      <c r="J128" s="75"/>
      <c r="K128" s="201"/>
    </row>
    <row r="129" spans="1:11" ht="14.25" outlineLevel="2">
      <c r="A129" s="73">
        <v>17</v>
      </c>
      <c r="B129" s="74">
        <v>34</v>
      </c>
      <c r="C129" s="74">
        <v>930</v>
      </c>
      <c r="D129" s="73">
        <v>1341100930</v>
      </c>
      <c r="E129" s="73" t="s">
        <v>403</v>
      </c>
      <c r="F129" s="75"/>
      <c r="G129" s="137">
        <v>50716</v>
      </c>
      <c r="H129" s="155">
        <f t="shared" si="4"/>
        <v>50716</v>
      </c>
      <c r="I129" s="146"/>
      <c r="J129" s="75"/>
      <c r="K129" s="201"/>
    </row>
    <row r="130" spans="1:11" ht="14.25" outlineLevel="2">
      <c r="A130" s="73">
        <v>17</v>
      </c>
      <c r="B130" s="74">
        <v>34</v>
      </c>
      <c r="C130" s="74">
        <v>930</v>
      </c>
      <c r="D130" s="73">
        <v>1342200930</v>
      </c>
      <c r="E130" s="73" t="s">
        <v>127</v>
      </c>
      <c r="F130" s="75"/>
      <c r="G130" s="137">
        <v>57600</v>
      </c>
      <c r="H130" s="155">
        <f t="shared" si="4"/>
        <v>57600</v>
      </c>
      <c r="I130" s="146">
        <v>79964</v>
      </c>
      <c r="J130" s="75">
        <v>118537</v>
      </c>
      <c r="K130" s="201"/>
    </row>
    <row r="131" spans="1:11" ht="14.25" outlineLevel="2">
      <c r="A131" s="73">
        <v>17</v>
      </c>
      <c r="B131" s="74">
        <v>34</v>
      </c>
      <c r="C131" s="74">
        <v>930</v>
      </c>
      <c r="D131" s="73">
        <v>1342201930</v>
      </c>
      <c r="E131" s="73" t="s">
        <v>404</v>
      </c>
      <c r="F131" s="75"/>
      <c r="G131" s="137">
        <v>49067</v>
      </c>
      <c r="H131" s="155">
        <f t="shared" si="4"/>
        <v>49067</v>
      </c>
      <c r="I131" s="146"/>
      <c r="J131" s="75"/>
      <c r="K131" s="201"/>
    </row>
    <row r="132" spans="1:11" ht="14.25" outlineLevel="2">
      <c r="A132" s="73">
        <v>17</v>
      </c>
      <c r="B132" s="74">
        <v>34</v>
      </c>
      <c r="C132" s="74">
        <v>930</v>
      </c>
      <c r="D132" s="73">
        <v>1342202930</v>
      </c>
      <c r="E132" s="73" t="s">
        <v>128</v>
      </c>
      <c r="F132" s="75"/>
      <c r="G132" s="137">
        <v>13333</v>
      </c>
      <c r="H132" s="155">
        <f t="shared" si="4"/>
        <v>13333</v>
      </c>
      <c r="I132" s="146"/>
      <c r="J132" s="75">
        <v>10455</v>
      </c>
      <c r="K132" s="201"/>
    </row>
    <row r="133" spans="1:11" ht="14.25" outlineLevel="2">
      <c r="A133" s="73">
        <v>17</v>
      </c>
      <c r="B133" s="74">
        <v>34</v>
      </c>
      <c r="C133" s="74">
        <v>930</v>
      </c>
      <c r="D133" s="73">
        <v>1342203930</v>
      </c>
      <c r="E133" s="73" t="s">
        <v>129</v>
      </c>
      <c r="F133" s="75"/>
      <c r="G133" s="137">
        <v>3219</v>
      </c>
      <c r="H133" s="155">
        <f t="shared" si="4"/>
        <v>3219</v>
      </c>
      <c r="I133" s="146"/>
      <c r="J133" s="75">
        <v>32676</v>
      </c>
      <c r="K133" s="201"/>
    </row>
    <row r="134" spans="1:11" ht="14.25" outlineLevel="2">
      <c r="A134" s="73">
        <v>17</v>
      </c>
      <c r="B134" s="74">
        <v>34</v>
      </c>
      <c r="C134" s="74">
        <v>930</v>
      </c>
      <c r="D134" s="73">
        <v>1342220930</v>
      </c>
      <c r="E134" s="73" t="s">
        <v>130</v>
      </c>
      <c r="F134" s="75"/>
      <c r="G134" s="137"/>
      <c r="H134" s="155">
        <f t="shared" si="4"/>
        <v>0</v>
      </c>
      <c r="I134" s="146"/>
      <c r="J134" s="75"/>
      <c r="K134" s="201"/>
    </row>
    <row r="135" spans="1:11" ht="14.25" outlineLevel="2">
      <c r="A135" s="73">
        <v>17</v>
      </c>
      <c r="B135" s="74">
        <v>34</v>
      </c>
      <c r="C135" s="74">
        <v>930</v>
      </c>
      <c r="D135" s="73">
        <v>1342400930</v>
      </c>
      <c r="E135" s="73" t="s">
        <v>131</v>
      </c>
      <c r="F135" s="75"/>
      <c r="G135" s="137">
        <v>10260</v>
      </c>
      <c r="H135" s="155">
        <f t="shared" si="4"/>
        <v>10260</v>
      </c>
      <c r="I135" s="146">
        <v>18545</v>
      </c>
      <c r="J135" s="75">
        <v>109424</v>
      </c>
      <c r="K135" s="201"/>
    </row>
    <row r="136" spans="1:11" ht="14.25" outlineLevel="2">
      <c r="A136" s="73">
        <v>17</v>
      </c>
      <c r="B136" s="74">
        <v>34</v>
      </c>
      <c r="C136" s="74">
        <v>930</v>
      </c>
      <c r="D136" s="73">
        <v>1342410930</v>
      </c>
      <c r="E136" s="73" t="s">
        <v>405</v>
      </c>
      <c r="F136" s="75"/>
      <c r="G136" s="137">
        <v>132620</v>
      </c>
      <c r="H136" s="155">
        <f t="shared" si="4"/>
        <v>132620</v>
      </c>
      <c r="I136" s="146"/>
      <c r="J136" s="75"/>
      <c r="K136" s="201"/>
    </row>
    <row r="137" spans="1:11" ht="14.25" outlineLevel="2">
      <c r="A137" s="73">
        <v>17</v>
      </c>
      <c r="B137" s="74">
        <v>34</v>
      </c>
      <c r="C137" s="74">
        <v>930</v>
      </c>
      <c r="D137" s="73">
        <v>1343500930</v>
      </c>
      <c r="E137" s="73" t="s">
        <v>133</v>
      </c>
      <c r="F137" s="75"/>
      <c r="G137" s="137">
        <v>24000</v>
      </c>
      <c r="H137" s="155">
        <f t="shared" si="4"/>
        <v>24000</v>
      </c>
      <c r="I137" s="146">
        <v>13000</v>
      </c>
      <c r="J137" s="75">
        <v>47010</v>
      </c>
      <c r="K137" s="201"/>
    </row>
    <row r="138" spans="1:12" ht="14.25" outlineLevel="2">
      <c r="A138" s="73">
        <v>17</v>
      </c>
      <c r="B138" s="74">
        <v>34</v>
      </c>
      <c r="C138" s="74">
        <v>931</v>
      </c>
      <c r="D138" s="73">
        <v>1343500931</v>
      </c>
      <c r="E138" s="73" t="s">
        <v>134</v>
      </c>
      <c r="F138" s="75"/>
      <c r="G138" s="137">
        <v>615460</v>
      </c>
      <c r="H138" s="155">
        <f t="shared" si="4"/>
        <v>615460</v>
      </c>
      <c r="I138" s="146">
        <v>413691</v>
      </c>
      <c r="J138" s="75">
        <v>180000</v>
      </c>
      <c r="K138" s="201"/>
      <c r="L138" s="70" t="s">
        <v>866</v>
      </c>
    </row>
    <row r="139" spans="1:11" ht="14.25" outlineLevel="2">
      <c r="A139" s="73">
        <v>17</v>
      </c>
      <c r="B139" s="74">
        <v>34</v>
      </c>
      <c r="C139" s="74">
        <v>930</v>
      </c>
      <c r="D139" s="73">
        <v>1343510930</v>
      </c>
      <c r="E139" s="73" t="s">
        <v>135</v>
      </c>
      <c r="F139" s="75"/>
      <c r="G139" s="137">
        <v>328267</v>
      </c>
      <c r="H139" s="155">
        <f t="shared" si="4"/>
        <v>328267</v>
      </c>
      <c r="I139" s="146">
        <v>180156</v>
      </c>
      <c r="J139" s="75">
        <v>115174</v>
      </c>
      <c r="K139" s="201"/>
    </row>
    <row r="140" spans="1:11" ht="14.25" outlineLevel="2">
      <c r="A140" s="73">
        <v>17</v>
      </c>
      <c r="B140" s="74">
        <v>34</v>
      </c>
      <c r="C140" s="74">
        <v>930</v>
      </c>
      <c r="D140" s="73">
        <v>1343520930</v>
      </c>
      <c r="E140" s="73" t="s">
        <v>136</v>
      </c>
      <c r="F140" s="75"/>
      <c r="G140" s="137">
        <v>105733</v>
      </c>
      <c r="H140" s="155">
        <f t="shared" si="4"/>
        <v>105733</v>
      </c>
      <c r="I140" s="146">
        <v>78684</v>
      </c>
      <c r="J140" s="75">
        <v>85717</v>
      </c>
      <c r="K140" s="201"/>
    </row>
    <row r="141" spans="1:11" ht="14.25" outlineLevel="2">
      <c r="A141" s="73">
        <v>17</v>
      </c>
      <c r="B141" s="74">
        <v>34</v>
      </c>
      <c r="C141" s="74">
        <v>930</v>
      </c>
      <c r="D141" s="73">
        <v>1343540930</v>
      </c>
      <c r="E141" s="73" t="s">
        <v>137</v>
      </c>
      <c r="F141" s="75"/>
      <c r="G141" s="137">
        <v>121800</v>
      </c>
      <c r="H141" s="155">
        <f t="shared" si="4"/>
        <v>121800</v>
      </c>
      <c r="I141" s="146"/>
      <c r="J141" s="75"/>
      <c r="K141" s="201"/>
    </row>
    <row r="142" spans="1:11" ht="14.25" outlineLevel="2">
      <c r="A142" s="73">
        <v>17</v>
      </c>
      <c r="B142" s="74">
        <v>34</v>
      </c>
      <c r="C142" s="74">
        <v>930</v>
      </c>
      <c r="D142" s="73">
        <v>1343550930</v>
      </c>
      <c r="E142" s="73" t="s">
        <v>395</v>
      </c>
      <c r="F142" s="75"/>
      <c r="G142" s="137"/>
      <c r="H142" s="155">
        <f t="shared" si="4"/>
        <v>0</v>
      </c>
      <c r="I142" s="146"/>
      <c r="J142" s="75"/>
      <c r="K142" s="201"/>
    </row>
    <row r="143" spans="1:11" ht="14.25" outlineLevel="2">
      <c r="A143" s="73">
        <v>17</v>
      </c>
      <c r="B143" s="74">
        <v>34</v>
      </c>
      <c r="C143" s="74">
        <v>930</v>
      </c>
      <c r="D143" s="73">
        <v>1343800930</v>
      </c>
      <c r="E143" s="73" t="s">
        <v>138</v>
      </c>
      <c r="F143" s="75"/>
      <c r="G143" s="137">
        <v>392559</v>
      </c>
      <c r="H143" s="155">
        <f t="shared" si="4"/>
        <v>392559</v>
      </c>
      <c r="I143" s="146">
        <v>858502</v>
      </c>
      <c r="J143" s="75">
        <v>750408</v>
      </c>
      <c r="K143" s="201"/>
    </row>
    <row r="144" spans="1:11" ht="14.25" outlineLevel="2">
      <c r="A144" s="73">
        <v>17</v>
      </c>
      <c r="B144" s="74">
        <v>34</v>
      </c>
      <c r="C144" s="74">
        <v>930</v>
      </c>
      <c r="D144" s="73">
        <v>1343910930</v>
      </c>
      <c r="E144" s="73" t="s">
        <v>139</v>
      </c>
      <c r="F144" s="75"/>
      <c r="G144" s="137">
        <v>1213120</v>
      </c>
      <c r="H144" s="155">
        <f t="shared" si="4"/>
        <v>1213120</v>
      </c>
      <c r="I144" s="146">
        <v>794042</v>
      </c>
      <c r="J144" s="75">
        <v>705317</v>
      </c>
      <c r="K144" s="201"/>
    </row>
    <row r="145" spans="1:11" ht="14.25" outlineLevel="2">
      <c r="A145" s="73">
        <v>17</v>
      </c>
      <c r="B145" s="74">
        <v>34</v>
      </c>
      <c r="C145" s="74">
        <v>930</v>
      </c>
      <c r="D145" s="73">
        <v>1344400930</v>
      </c>
      <c r="E145" s="73" t="s">
        <v>140</v>
      </c>
      <c r="F145" s="75"/>
      <c r="G145" s="137">
        <v>38000</v>
      </c>
      <c r="H145" s="155">
        <f t="shared" si="4"/>
        <v>38000</v>
      </c>
      <c r="I145" s="146">
        <v>101019</v>
      </c>
      <c r="J145" s="75">
        <v>79016</v>
      </c>
      <c r="K145" s="201"/>
    </row>
    <row r="146" spans="1:11" ht="14.25" outlineLevel="2">
      <c r="A146" s="73">
        <v>17</v>
      </c>
      <c r="B146" s="74">
        <v>34</v>
      </c>
      <c r="C146" s="74">
        <v>930</v>
      </c>
      <c r="D146" s="73">
        <v>1344410930</v>
      </c>
      <c r="E146" s="73" t="s">
        <v>141</v>
      </c>
      <c r="F146" s="75"/>
      <c r="G146" s="137">
        <v>831</v>
      </c>
      <c r="H146" s="155">
        <f t="shared" si="4"/>
        <v>831</v>
      </c>
      <c r="I146" s="146"/>
      <c r="J146" s="75">
        <v>3362</v>
      </c>
      <c r="K146" s="201"/>
    </row>
    <row r="147" spans="1:11" ht="14.25" outlineLevel="2">
      <c r="A147" s="73">
        <v>17</v>
      </c>
      <c r="B147" s="74">
        <v>34</v>
      </c>
      <c r="C147" s="74">
        <v>930</v>
      </c>
      <c r="D147" s="73">
        <v>1344420930</v>
      </c>
      <c r="E147" s="73" t="s">
        <v>406</v>
      </c>
      <c r="F147" s="75"/>
      <c r="G147" s="137">
        <v>44000</v>
      </c>
      <c r="H147" s="155">
        <f t="shared" si="4"/>
        <v>44000</v>
      </c>
      <c r="I147" s="146"/>
      <c r="J147" s="75"/>
      <c r="K147" s="201"/>
    </row>
    <row r="148" spans="1:11" ht="14.25" outlineLevel="2">
      <c r="A148" s="73">
        <v>17</v>
      </c>
      <c r="B148" s="74">
        <v>34</v>
      </c>
      <c r="C148" s="74">
        <v>930</v>
      </c>
      <c r="D148" s="73">
        <v>1344500930</v>
      </c>
      <c r="E148" s="73" t="s">
        <v>142</v>
      </c>
      <c r="F148" s="75"/>
      <c r="G148" s="137">
        <v>164948</v>
      </c>
      <c r="H148" s="155">
        <f t="shared" si="4"/>
        <v>164948</v>
      </c>
      <c r="I148" s="146">
        <v>30873</v>
      </c>
      <c r="J148" s="75"/>
      <c r="K148" s="201"/>
    </row>
    <row r="149" spans="1:11" ht="14.25" outlineLevel="2">
      <c r="A149" s="73">
        <v>17</v>
      </c>
      <c r="B149" s="74">
        <v>34</v>
      </c>
      <c r="C149" s="74">
        <v>930</v>
      </c>
      <c r="D149" s="73">
        <v>1345100930</v>
      </c>
      <c r="E149" s="73" t="s">
        <v>143</v>
      </c>
      <c r="F149" s="75"/>
      <c r="G149" s="137">
        <v>1049184</v>
      </c>
      <c r="H149" s="155">
        <f t="shared" si="4"/>
        <v>1049184</v>
      </c>
      <c r="I149" s="146">
        <v>1049031</v>
      </c>
      <c r="J149" s="75">
        <v>1001662</v>
      </c>
      <c r="K149" s="201"/>
    </row>
    <row r="150" spans="1:11" ht="14.25" outlineLevel="2">
      <c r="A150" s="73">
        <v>17</v>
      </c>
      <c r="B150" s="74">
        <v>34</v>
      </c>
      <c r="C150" s="74">
        <v>930</v>
      </c>
      <c r="D150" s="73">
        <v>1345110930</v>
      </c>
      <c r="E150" s="73" t="s">
        <v>397</v>
      </c>
      <c r="F150" s="75"/>
      <c r="G150" s="137">
        <v>18824</v>
      </c>
      <c r="H150" s="155">
        <f t="shared" si="4"/>
        <v>18824</v>
      </c>
      <c r="I150" s="146"/>
      <c r="J150" s="75"/>
      <c r="K150" s="201"/>
    </row>
    <row r="151" spans="1:11" ht="14.25" outlineLevel="2">
      <c r="A151" s="73">
        <v>17</v>
      </c>
      <c r="B151" s="74">
        <v>34</v>
      </c>
      <c r="C151" s="74">
        <v>930</v>
      </c>
      <c r="D151" s="73">
        <v>1345120930</v>
      </c>
      <c r="E151" s="73" t="s">
        <v>407</v>
      </c>
      <c r="F151" s="75"/>
      <c r="G151" s="137">
        <v>4705</v>
      </c>
      <c r="H151" s="155">
        <f t="shared" si="4"/>
        <v>4705</v>
      </c>
      <c r="I151" s="146"/>
      <c r="J151" s="75"/>
      <c r="K151" s="201"/>
    </row>
    <row r="152" spans="1:11" ht="14.25" outlineLevel="2">
      <c r="A152" s="73">
        <v>17</v>
      </c>
      <c r="B152" s="74">
        <v>34</v>
      </c>
      <c r="C152" s="74">
        <v>930</v>
      </c>
      <c r="D152" s="73">
        <v>1345130930</v>
      </c>
      <c r="E152" s="73" t="s">
        <v>408</v>
      </c>
      <c r="F152" s="75"/>
      <c r="G152" s="137">
        <v>3137</v>
      </c>
      <c r="H152" s="155">
        <f t="shared" si="4"/>
        <v>3137</v>
      </c>
      <c r="I152" s="146"/>
      <c r="J152" s="75"/>
      <c r="K152" s="201"/>
    </row>
    <row r="153" spans="1:11" ht="14.25" outlineLevel="2">
      <c r="A153" s="73">
        <v>17</v>
      </c>
      <c r="B153" s="74">
        <v>34</v>
      </c>
      <c r="C153" s="74">
        <v>930</v>
      </c>
      <c r="D153" s="73">
        <v>1345200930</v>
      </c>
      <c r="E153" s="73" t="s">
        <v>144</v>
      </c>
      <c r="F153" s="75"/>
      <c r="G153" s="137">
        <v>382592</v>
      </c>
      <c r="H153" s="155">
        <f t="shared" si="4"/>
        <v>382592</v>
      </c>
      <c r="I153" s="146">
        <v>335389</v>
      </c>
      <c r="J153" s="75">
        <v>321674</v>
      </c>
      <c r="K153" s="201"/>
    </row>
    <row r="154" spans="1:11" ht="14.25" outlineLevel="2">
      <c r="A154" s="73">
        <v>17</v>
      </c>
      <c r="B154" s="74">
        <v>34</v>
      </c>
      <c r="C154" s="74">
        <v>930</v>
      </c>
      <c r="D154" s="73">
        <v>1345220930</v>
      </c>
      <c r="E154" s="73" t="s">
        <v>146</v>
      </c>
      <c r="F154" s="75"/>
      <c r="G154" s="137">
        <v>117248</v>
      </c>
      <c r="H154" s="155">
        <f t="shared" si="4"/>
        <v>117248</v>
      </c>
      <c r="I154" s="146">
        <v>95930</v>
      </c>
      <c r="J154" s="75">
        <v>119802</v>
      </c>
      <c r="K154" s="201"/>
    </row>
    <row r="155" spans="1:11" ht="14.25" outlineLevel="2">
      <c r="A155" s="73">
        <v>17</v>
      </c>
      <c r="B155" s="74">
        <v>34</v>
      </c>
      <c r="C155" s="74">
        <v>930</v>
      </c>
      <c r="D155" s="73">
        <v>1345300930</v>
      </c>
      <c r="E155" s="73" t="s">
        <v>147</v>
      </c>
      <c r="F155" s="75"/>
      <c r="G155" s="137">
        <v>134691</v>
      </c>
      <c r="H155" s="155">
        <f t="shared" si="4"/>
        <v>134691</v>
      </c>
      <c r="I155" s="146"/>
      <c r="J155" s="75">
        <v>3552</v>
      </c>
      <c r="K155" s="201"/>
    </row>
    <row r="156" spans="1:11" ht="14.25" outlineLevel="2">
      <c r="A156" s="73">
        <v>17</v>
      </c>
      <c r="B156" s="74">
        <v>34</v>
      </c>
      <c r="C156" s="74">
        <v>930</v>
      </c>
      <c r="D156" s="73">
        <v>1345301930</v>
      </c>
      <c r="E156" s="73" t="s">
        <v>148</v>
      </c>
      <c r="F156" s="75"/>
      <c r="G156" s="137">
        <v>12144</v>
      </c>
      <c r="H156" s="155">
        <f t="shared" si="4"/>
        <v>12144</v>
      </c>
      <c r="I156" s="146"/>
      <c r="J156" s="75"/>
      <c r="K156" s="201"/>
    </row>
    <row r="157" spans="1:11" ht="14.25" outlineLevel="2">
      <c r="A157" s="73">
        <v>17</v>
      </c>
      <c r="B157" s="74">
        <v>34</v>
      </c>
      <c r="C157" s="74">
        <v>930</v>
      </c>
      <c r="D157" s="73">
        <v>1345400930</v>
      </c>
      <c r="E157" s="73" t="s">
        <v>149</v>
      </c>
      <c r="F157" s="75"/>
      <c r="G157" s="137"/>
      <c r="H157" s="155">
        <f t="shared" si="4"/>
        <v>0</v>
      </c>
      <c r="I157" s="146">
        <v>81048</v>
      </c>
      <c r="J157" s="75">
        <v>180096</v>
      </c>
      <c r="K157" s="201"/>
    </row>
    <row r="158" spans="1:11" ht="14.25" outlineLevel="2">
      <c r="A158" s="73">
        <v>17</v>
      </c>
      <c r="B158" s="74">
        <v>34</v>
      </c>
      <c r="C158" s="74">
        <v>930</v>
      </c>
      <c r="D158" s="73">
        <v>1346300930</v>
      </c>
      <c r="E158" s="73" t="s">
        <v>150</v>
      </c>
      <c r="F158" s="75"/>
      <c r="G158" s="137">
        <v>2000</v>
      </c>
      <c r="H158" s="155">
        <f t="shared" si="4"/>
        <v>2000</v>
      </c>
      <c r="I158" s="146">
        <v>22774</v>
      </c>
      <c r="J158" s="75">
        <v>24493</v>
      </c>
      <c r="K158" s="201"/>
    </row>
    <row r="159" spans="1:11" ht="14.25" outlineLevel="2">
      <c r="A159" s="73">
        <v>17</v>
      </c>
      <c r="B159" s="74">
        <v>34</v>
      </c>
      <c r="C159" s="74">
        <v>930</v>
      </c>
      <c r="D159" s="73">
        <v>1346310930</v>
      </c>
      <c r="E159" s="73" t="s">
        <v>151</v>
      </c>
      <c r="F159" s="75"/>
      <c r="G159" s="137">
        <v>14471</v>
      </c>
      <c r="H159" s="155">
        <f aca="true" t="shared" si="5" ref="H159:H180">F159+G159</f>
        <v>14471</v>
      </c>
      <c r="I159" s="146"/>
      <c r="J159" s="75"/>
      <c r="K159" s="201"/>
    </row>
    <row r="160" spans="1:11" ht="14.25" outlineLevel="2">
      <c r="A160" s="73">
        <v>17</v>
      </c>
      <c r="B160" s="74">
        <v>34</v>
      </c>
      <c r="C160" s="74">
        <v>930</v>
      </c>
      <c r="D160" s="73">
        <v>1346400930</v>
      </c>
      <c r="E160" s="73" t="s">
        <v>152</v>
      </c>
      <c r="F160" s="75"/>
      <c r="G160" s="137">
        <v>26000</v>
      </c>
      <c r="H160" s="155">
        <f t="shared" si="5"/>
        <v>26000</v>
      </c>
      <c r="I160" s="146">
        <v>33818</v>
      </c>
      <c r="J160" s="75">
        <v>28622</v>
      </c>
      <c r="K160" s="201"/>
    </row>
    <row r="161" spans="1:11" ht="14.25" outlineLevel="2">
      <c r="A161" s="73">
        <v>17</v>
      </c>
      <c r="B161" s="74">
        <v>34</v>
      </c>
      <c r="C161" s="74">
        <v>930</v>
      </c>
      <c r="D161" s="73">
        <v>1346600930</v>
      </c>
      <c r="E161" s="73" t="s">
        <v>153</v>
      </c>
      <c r="F161" s="75"/>
      <c r="G161" s="137">
        <v>257333</v>
      </c>
      <c r="H161" s="155">
        <f t="shared" si="5"/>
        <v>257333</v>
      </c>
      <c r="I161" s="146">
        <v>278182</v>
      </c>
      <c r="J161" s="75">
        <v>236597</v>
      </c>
      <c r="K161" s="201"/>
    </row>
    <row r="162" spans="1:11" ht="14.25" outlineLevel="2">
      <c r="A162" s="73">
        <v>17</v>
      </c>
      <c r="B162" s="74">
        <v>34</v>
      </c>
      <c r="C162" s="74">
        <v>930</v>
      </c>
      <c r="D162" s="73">
        <v>1346610930</v>
      </c>
      <c r="E162" s="73" t="s">
        <v>400</v>
      </c>
      <c r="F162" s="75"/>
      <c r="G162" s="137">
        <v>53333</v>
      </c>
      <c r="H162" s="155">
        <f t="shared" si="5"/>
        <v>53333</v>
      </c>
      <c r="I162" s="146"/>
      <c r="J162" s="75"/>
      <c r="K162" s="201"/>
    </row>
    <row r="163" spans="1:11" ht="14.25" outlineLevel="2">
      <c r="A163" s="73">
        <v>17</v>
      </c>
      <c r="B163" s="74">
        <v>34</v>
      </c>
      <c r="C163" s="74">
        <v>930</v>
      </c>
      <c r="D163" s="73">
        <v>1346620930</v>
      </c>
      <c r="E163" s="73" t="s">
        <v>409</v>
      </c>
      <c r="F163" s="75"/>
      <c r="G163" s="137">
        <v>56000</v>
      </c>
      <c r="H163" s="155">
        <f t="shared" si="5"/>
        <v>56000</v>
      </c>
      <c r="I163" s="146"/>
      <c r="J163" s="75"/>
      <c r="K163" s="201"/>
    </row>
    <row r="164" spans="1:11" ht="14.25" outlineLevel="2">
      <c r="A164" s="73">
        <v>17</v>
      </c>
      <c r="B164" s="74">
        <v>34</v>
      </c>
      <c r="C164" s="74">
        <v>930</v>
      </c>
      <c r="D164" s="73">
        <v>1346700930</v>
      </c>
      <c r="E164" s="73" t="s">
        <v>154</v>
      </c>
      <c r="F164" s="75"/>
      <c r="G164" s="137">
        <v>179072</v>
      </c>
      <c r="H164" s="155">
        <f t="shared" si="5"/>
        <v>179072</v>
      </c>
      <c r="I164" s="146">
        <v>234877</v>
      </c>
      <c r="J164" s="75">
        <v>221983</v>
      </c>
      <c r="K164" s="201"/>
    </row>
    <row r="165" spans="1:11" ht="14.25" outlineLevel="2">
      <c r="A165" s="73">
        <v>17</v>
      </c>
      <c r="B165" s="74">
        <v>34</v>
      </c>
      <c r="C165" s="74">
        <v>930</v>
      </c>
      <c r="D165" s="73">
        <v>1346701930</v>
      </c>
      <c r="E165" s="73" t="s">
        <v>410</v>
      </c>
      <c r="F165" s="75"/>
      <c r="G165" s="137">
        <v>70013</v>
      </c>
      <c r="H165" s="155">
        <f t="shared" si="5"/>
        <v>70013</v>
      </c>
      <c r="I165" s="146"/>
      <c r="J165" s="75"/>
      <c r="K165" s="201"/>
    </row>
    <row r="166" spans="1:11" ht="14.25" outlineLevel="2">
      <c r="A166" s="73">
        <v>17</v>
      </c>
      <c r="B166" s="74">
        <v>34</v>
      </c>
      <c r="C166" s="74">
        <v>930</v>
      </c>
      <c r="D166" s="73">
        <v>1346702930</v>
      </c>
      <c r="E166" s="73" t="s">
        <v>411</v>
      </c>
      <c r="F166" s="75"/>
      <c r="G166" s="137">
        <v>22677</v>
      </c>
      <c r="H166" s="155">
        <f t="shared" si="5"/>
        <v>22677</v>
      </c>
      <c r="I166" s="146"/>
      <c r="J166" s="75"/>
      <c r="K166" s="201"/>
    </row>
    <row r="167" spans="1:11" ht="14.25" outlineLevel="2">
      <c r="A167" s="73">
        <v>17</v>
      </c>
      <c r="B167" s="74">
        <v>34</v>
      </c>
      <c r="C167" s="74">
        <v>930</v>
      </c>
      <c r="D167" s="73">
        <v>1346710930</v>
      </c>
      <c r="E167" s="73" t="s">
        <v>155</v>
      </c>
      <c r="F167" s="75"/>
      <c r="G167" s="137"/>
      <c r="H167" s="155">
        <f t="shared" si="5"/>
        <v>0</v>
      </c>
      <c r="I167" s="146">
        <v>25636</v>
      </c>
      <c r="J167" s="75">
        <v>1951</v>
      </c>
      <c r="K167" s="201"/>
    </row>
    <row r="168" spans="1:11" ht="14.25" outlineLevel="2">
      <c r="A168" s="73">
        <v>17</v>
      </c>
      <c r="B168" s="74">
        <v>34</v>
      </c>
      <c r="C168" s="74">
        <v>930</v>
      </c>
      <c r="D168" s="73">
        <v>1346800930</v>
      </c>
      <c r="E168" s="73" t="s">
        <v>156</v>
      </c>
      <c r="F168" s="75"/>
      <c r="G168" s="137"/>
      <c r="H168" s="155">
        <f t="shared" si="5"/>
        <v>0</v>
      </c>
      <c r="I168" s="146">
        <v>38700</v>
      </c>
      <c r="J168" s="75">
        <v>-8488</v>
      </c>
      <c r="K168" s="201"/>
    </row>
    <row r="169" spans="1:11" ht="14.25" outlineLevel="2">
      <c r="A169" s="73">
        <v>17</v>
      </c>
      <c r="B169" s="74">
        <v>34</v>
      </c>
      <c r="C169" s="74">
        <v>930</v>
      </c>
      <c r="D169" s="73">
        <v>1347100930</v>
      </c>
      <c r="E169" s="73" t="s">
        <v>157</v>
      </c>
      <c r="F169" s="75"/>
      <c r="G169" s="137"/>
      <c r="H169" s="155">
        <f t="shared" si="5"/>
        <v>0</v>
      </c>
      <c r="I169" s="146">
        <v>5467</v>
      </c>
      <c r="J169" s="75">
        <v>1274</v>
      </c>
      <c r="K169" s="201"/>
    </row>
    <row r="170" spans="1:11" ht="14.25" outlineLevel="2">
      <c r="A170" s="73">
        <v>17</v>
      </c>
      <c r="B170" s="74">
        <v>34</v>
      </c>
      <c r="C170" s="74">
        <v>930</v>
      </c>
      <c r="D170" s="73">
        <v>1347110930</v>
      </c>
      <c r="E170" s="73" t="s">
        <v>158</v>
      </c>
      <c r="F170" s="75"/>
      <c r="G170" s="137">
        <v>6511</v>
      </c>
      <c r="H170" s="155">
        <f t="shared" si="5"/>
        <v>6511</v>
      </c>
      <c r="I170" s="146">
        <v>6195</v>
      </c>
      <c r="J170" s="75">
        <v>1439</v>
      </c>
      <c r="K170" s="201"/>
    </row>
    <row r="171" spans="1:11" ht="14.25" outlineLevel="2">
      <c r="A171" s="73">
        <v>17</v>
      </c>
      <c r="B171" s="74">
        <v>34</v>
      </c>
      <c r="C171" s="74">
        <v>930</v>
      </c>
      <c r="D171" s="73">
        <v>1347120930</v>
      </c>
      <c r="E171" s="73" t="s">
        <v>159</v>
      </c>
      <c r="F171" s="75"/>
      <c r="G171" s="137">
        <v>261333</v>
      </c>
      <c r="H171" s="155">
        <f t="shared" si="5"/>
        <v>261333</v>
      </c>
      <c r="I171" s="146">
        <v>213818</v>
      </c>
      <c r="J171" s="75">
        <v>216975</v>
      </c>
      <c r="K171" s="201"/>
    </row>
    <row r="172" spans="1:11" ht="14.25" outlineLevel="2">
      <c r="A172" s="73">
        <v>17</v>
      </c>
      <c r="B172" s="74">
        <v>34</v>
      </c>
      <c r="C172" s="74">
        <v>930</v>
      </c>
      <c r="D172" s="73">
        <v>1347130930</v>
      </c>
      <c r="E172" s="73" t="s">
        <v>160</v>
      </c>
      <c r="F172" s="75"/>
      <c r="G172" s="137">
        <v>24213</v>
      </c>
      <c r="H172" s="155">
        <f t="shared" si="5"/>
        <v>24213</v>
      </c>
      <c r="I172" s="146"/>
      <c r="J172" s="75"/>
      <c r="K172" s="201"/>
    </row>
    <row r="173" spans="1:11" ht="14.25" outlineLevel="2">
      <c r="A173" s="73">
        <v>17</v>
      </c>
      <c r="B173" s="74">
        <v>34</v>
      </c>
      <c r="C173" s="74">
        <v>930</v>
      </c>
      <c r="D173" s="73">
        <v>1347140930</v>
      </c>
      <c r="E173" s="73" t="s">
        <v>412</v>
      </c>
      <c r="F173" s="73"/>
      <c r="G173" s="137">
        <v>5520</v>
      </c>
      <c r="H173" s="155">
        <f t="shared" si="5"/>
        <v>5520</v>
      </c>
      <c r="I173" s="146">
        <v>11962</v>
      </c>
      <c r="J173" s="75">
        <v>10919</v>
      </c>
      <c r="K173" s="201"/>
    </row>
    <row r="174" spans="1:11" ht="14.25" outlineLevel="2">
      <c r="A174" s="73">
        <v>17</v>
      </c>
      <c r="B174" s="74">
        <v>34</v>
      </c>
      <c r="C174" s="74">
        <v>930</v>
      </c>
      <c r="D174" s="73">
        <v>1347300930</v>
      </c>
      <c r="E174" s="73" t="s">
        <v>163</v>
      </c>
      <c r="F174" s="75"/>
      <c r="G174" s="137">
        <v>40000</v>
      </c>
      <c r="H174" s="155">
        <f t="shared" si="5"/>
        <v>40000</v>
      </c>
      <c r="I174" s="146"/>
      <c r="J174" s="75">
        <v>12993</v>
      </c>
      <c r="K174" s="201"/>
    </row>
    <row r="175" spans="1:11" ht="14.25" outlineLevel="2">
      <c r="A175" s="73">
        <v>17</v>
      </c>
      <c r="B175" s="74">
        <v>34</v>
      </c>
      <c r="C175" s="74">
        <v>930</v>
      </c>
      <c r="D175" s="73">
        <v>1347310930</v>
      </c>
      <c r="E175" s="73" t="s">
        <v>164</v>
      </c>
      <c r="F175" s="75"/>
      <c r="G175" s="137">
        <v>20000</v>
      </c>
      <c r="H175" s="155">
        <f t="shared" si="5"/>
        <v>20000</v>
      </c>
      <c r="I175" s="146">
        <v>111273</v>
      </c>
      <c r="J175" s="75">
        <v>42554</v>
      </c>
      <c r="K175" s="201"/>
    </row>
    <row r="176" spans="1:11" ht="14.25" outlineLevel="2">
      <c r="A176" s="73">
        <v>17</v>
      </c>
      <c r="B176" s="74">
        <v>34</v>
      </c>
      <c r="C176" s="74">
        <v>930</v>
      </c>
      <c r="D176" s="73">
        <v>1347320930</v>
      </c>
      <c r="E176" s="73" t="s">
        <v>165</v>
      </c>
      <c r="F176" s="75"/>
      <c r="G176" s="137"/>
      <c r="H176" s="155">
        <f t="shared" si="5"/>
        <v>0</v>
      </c>
      <c r="I176" s="146"/>
      <c r="J176" s="75">
        <v>83</v>
      </c>
      <c r="K176" s="201"/>
    </row>
    <row r="177" spans="1:12" ht="14.25" outlineLevel="2">
      <c r="A177" s="73">
        <v>17</v>
      </c>
      <c r="B177" s="74">
        <v>34</v>
      </c>
      <c r="C177" s="74">
        <v>930</v>
      </c>
      <c r="D177" s="73">
        <v>1348300930</v>
      </c>
      <c r="E177" s="73" t="s">
        <v>867</v>
      </c>
      <c r="F177" s="75"/>
      <c r="G177" s="137">
        <v>50000</v>
      </c>
      <c r="H177" s="155">
        <f t="shared" si="5"/>
        <v>50000</v>
      </c>
      <c r="I177" s="146"/>
      <c r="J177" s="75">
        <v>57816</v>
      </c>
      <c r="K177" s="201"/>
      <c r="L177" s="70" t="s">
        <v>863</v>
      </c>
    </row>
    <row r="178" spans="1:11" ht="14.25" outlineLevel="2">
      <c r="A178" s="73">
        <v>17</v>
      </c>
      <c r="B178" s="74">
        <v>34</v>
      </c>
      <c r="C178" s="74">
        <v>930</v>
      </c>
      <c r="D178" s="73">
        <v>1348400930</v>
      </c>
      <c r="E178" s="73" t="s">
        <v>166</v>
      </c>
      <c r="F178" s="75"/>
      <c r="G178" s="137"/>
      <c r="H178" s="155">
        <f t="shared" si="5"/>
        <v>0</v>
      </c>
      <c r="I178" s="146">
        <v>63679</v>
      </c>
      <c r="J178" s="75"/>
      <c r="K178" s="201"/>
    </row>
    <row r="179" spans="1:12" ht="14.25" outlineLevel="2">
      <c r="A179" s="73">
        <v>17</v>
      </c>
      <c r="B179" s="74">
        <v>34</v>
      </c>
      <c r="C179" s="74">
        <v>990</v>
      </c>
      <c r="D179" s="73">
        <v>1348500990</v>
      </c>
      <c r="E179" s="73" t="s">
        <v>967</v>
      </c>
      <c r="F179" s="75"/>
      <c r="G179" s="137">
        <f>848464/3</f>
        <v>282821.3333333333</v>
      </c>
      <c r="H179" s="155">
        <f t="shared" si="5"/>
        <v>282821.3333333333</v>
      </c>
      <c r="I179" s="146"/>
      <c r="J179" s="75"/>
      <c r="K179" s="201"/>
      <c r="L179" s="70" t="s">
        <v>955</v>
      </c>
    </row>
    <row r="180" spans="1:11" ht="14.25" outlineLevel="2">
      <c r="A180" s="73">
        <v>17</v>
      </c>
      <c r="B180" s="74">
        <v>34</v>
      </c>
      <c r="C180" s="74">
        <v>930</v>
      </c>
      <c r="D180" s="73">
        <v>1349000930</v>
      </c>
      <c r="E180" s="73" t="s">
        <v>167</v>
      </c>
      <c r="F180" s="75"/>
      <c r="G180" s="137">
        <v>14272</v>
      </c>
      <c r="H180" s="155">
        <f t="shared" si="5"/>
        <v>14272</v>
      </c>
      <c r="I180" s="146"/>
      <c r="J180" s="75"/>
      <c r="K180" s="201"/>
    </row>
    <row r="181" spans="1:11" ht="15.75" outlineLevel="1">
      <c r="A181" s="85" t="s">
        <v>882</v>
      </c>
      <c r="B181" s="84"/>
      <c r="C181" s="84"/>
      <c r="D181" s="85"/>
      <c r="E181" s="96" t="s">
        <v>815</v>
      </c>
      <c r="F181" s="88">
        <f>SUBTOTAL(9,F127:F180)</f>
        <v>0</v>
      </c>
      <c r="G181" s="138">
        <f>SUBTOTAL(9,G127:G180)</f>
        <v>7308178.333333333</v>
      </c>
      <c r="H181" s="156">
        <f>SUBTOTAL(9,H127:H180)</f>
        <v>7308178.333333333</v>
      </c>
      <c r="I181" s="147">
        <f>SUBTOTAL(9,I127:I180)</f>
        <v>6165719</v>
      </c>
      <c r="J181" s="88">
        <f>SUBTOTAL(9,J127:J180)</f>
        <v>5452704</v>
      </c>
      <c r="K181" s="206"/>
    </row>
    <row r="182" spans="1:11" ht="14.25" outlineLevel="2">
      <c r="A182" s="73">
        <v>18</v>
      </c>
      <c r="B182" s="74">
        <v>22</v>
      </c>
      <c r="C182" s="74">
        <v>910</v>
      </c>
      <c r="D182" s="73">
        <v>1222100910</v>
      </c>
      <c r="E182" s="73" t="s">
        <v>22</v>
      </c>
      <c r="F182" s="75"/>
      <c r="G182" s="137"/>
      <c r="H182" s="155"/>
      <c r="I182" s="146"/>
      <c r="J182" s="75">
        <v>2246</v>
      </c>
      <c r="K182" s="201"/>
    </row>
    <row r="183" spans="1:12" ht="14.25" outlineLevel="2">
      <c r="A183" s="73">
        <v>18</v>
      </c>
      <c r="B183" s="74">
        <v>31</v>
      </c>
      <c r="C183" s="74">
        <v>990</v>
      </c>
      <c r="D183" s="73">
        <v>1317100990</v>
      </c>
      <c r="E183" s="73" t="s">
        <v>107</v>
      </c>
      <c r="F183" s="75"/>
      <c r="G183" s="137">
        <v>264227</v>
      </c>
      <c r="H183" s="155">
        <f aca="true" t="shared" si="6" ref="H183:H192">F183+G183</f>
        <v>264227</v>
      </c>
      <c r="I183" s="146">
        <v>140000</v>
      </c>
      <c r="J183" s="75">
        <v>9497.6</v>
      </c>
      <c r="K183" s="201"/>
      <c r="L183" s="70" t="s">
        <v>907</v>
      </c>
    </row>
    <row r="184" spans="1:11" ht="14.25" outlineLevel="2">
      <c r="A184" s="73">
        <v>18</v>
      </c>
      <c r="B184" s="74">
        <v>32</v>
      </c>
      <c r="C184" s="74">
        <v>920</v>
      </c>
      <c r="D184" s="73">
        <v>1322000920</v>
      </c>
      <c r="E184" s="73" t="s">
        <v>119</v>
      </c>
      <c r="F184" s="75"/>
      <c r="G184" s="137"/>
      <c r="H184" s="155">
        <f t="shared" si="6"/>
        <v>0</v>
      </c>
      <c r="I184" s="146">
        <v>286369</v>
      </c>
      <c r="J184" s="75"/>
      <c r="K184" s="201"/>
    </row>
    <row r="185" spans="1:11" ht="14.25" outlineLevel="2">
      <c r="A185" s="73">
        <v>18</v>
      </c>
      <c r="B185" s="74">
        <v>32</v>
      </c>
      <c r="C185" s="74">
        <v>920</v>
      </c>
      <c r="D185" s="73">
        <v>1322200920</v>
      </c>
      <c r="E185" s="73" t="s">
        <v>120</v>
      </c>
      <c r="F185" s="75"/>
      <c r="G185" s="137"/>
      <c r="H185" s="155">
        <f t="shared" si="6"/>
        <v>0</v>
      </c>
      <c r="I185" s="146">
        <v>36000</v>
      </c>
      <c r="J185" s="75">
        <v>36000</v>
      </c>
      <c r="K185" s="201"/>
    </row>
    <row r="186" spans="1:11" ht="14.25" outlineLevel="2">
      <c r="A186" s="73">
        <v>18</v>
      </c>
      <c r="B186" s="74">
        <v>32</v>
      </c>
      <c r="C186" s="74">
        <v>920</v>
      </c>
      <c r="D186" s="73">
        <v>1328000920</v>
      </c>
      <c r="E186" s="73" t="s">
        <v>121</v>
      </c>
      <c r="F186" s="75"/>
      <c r="G186" s="137">
        <v>128376</v>
      </c>
      <c r="H186" s="155">
        <f t="shared" si="6"/>
        <v>128376</v>
      </c>
      <c r="I186" s="146">
        <v>11000</v>
      </c>
      <c r="J186" s="75">
        <v>8209</v>
      </c>
      <c r="K186" s="201"/>
    </row>
    <row r="187" spans="1:12" ht="14.25" outlineLevel="2">
      <c r="A187" s="73">
        <v>18</v>
      </c>
      <c r="B187" s="74">
        <v>32</v>
      </c>
      <c r="C187" s="74">
        <v>990</v>
      </c>
      <c r="D187" s="73">
        <v>1328300990</v>
      </c>
      <c r="E187" s="73" t="s">
        <v>123</v>
      </c>
      <c r="F187" s="75"/>
      <c r="G187" s="137">
        <v>36000</v>
      </c>
      <c r="H187" s="155">
        <f t="shared" si="6"/>
        <v>36000</v>
      </c>
      <c r="I187" s="146">
        <v>36000</v>
      </c>
      <c r="J187" s="75">
        <v>40000</v>
      </c>
      <c r="K187" s="201"/>
      <c r="L187" s="70" t="s">
        <v>863</v>
      </c>
    </row>
    <row r="188" spans="1:11" ht="14.25" outlineLevel="2">
      <c r="A188" s="73">
        <v>18</v>
      </c>
      <c r="B188" s="74">
        <v>32</v>
      </c>
      <c r="C188" s="74">
        <v>921</v>
      </c>
      <c r="D188" s="73">
        <v>1329800921</v>
      </c>
      <c r="E188" s="73" t="s">
        <v>124</v>
      </c>
      <c r="F188" s="75"/>
      <c r="G188" s="137">
        <v>47492</v>
      </c>
      <c r="H188" s="155">
        <f t="shared" si="6"/>
        <v>47492</v>
      </c>
      <c r="I188" s="146"/>
      <c r="J188" s="75">
        <v>74240</v>
      </c>
      <c r="K188" s="201"/>
    </row>
    <row r="189" spans="1:12" ht="14.25" outlineLevel="2">
      <c r="A189" s="73">
        <v>18</v>
      </c>
      <c r="B189" s="74">
        <v>33</v>
      </c>
      <c r="C189" s="74">
        <v>942</v>
      </c>
      <c r="D189" s="73">
        <v>1337000942</v>
      </c>
      <c r="E189" s="73" t="s">
        <v>865</v>
      </c>
      <c r="F189" s="75"/>
      <c r="G189" s="137">
        <v>24000</v>
      </c>
      <c r="H189" s="155">
        <f t="shared" si="6"/>
        <v>24000</v>
      </c>
      <c r="I189" s="146"/>
      <c r="J189" s="75"/>
      <c r="K189" s="201"/>
      <c r="L189" s="70" t="s">
        <v>863</v>
      </c>
    </row>
    <row r="190" spans="1:11" ht="14.25" outlineLevel="2">
      <c r="A190" s="73">
        <v>18</v>
      </c>
      <c r="B190" s="74">
        <v>34</v>
      </c>
      <c r="C190" s="74">
        <v>990</v>
      </c>
      <c r="D190" s="73">
        <v>1342400990</v>
      </c>
      <c r="E190" s="73" t="s">
        <v>132</v>
      </c>
      <c r="F190" s="75"/>
      <c r="G190" s="137">
        <v>271000</v>
      </c>
      <c r="H190" s="155">
        <f t="shared" si="6"/>
        <v>271000</v>
      </c>
      <c r="I190" s="146">
        <v>232612</v>
      </c>
      <c r="J190" s="75"/>
      <c r="K190" s="201"/>
    </row>
    <row r="191" spans="1:11" ht="14.25" outlineLevel="2">
      <c r="A191" s="73">
        <v>18</v>
      </c>
      <c r="B191" s="74">
        <v>34</v>
      </c>
      <c r="C191" s="74">
        <v>990</v>
      </c>
      <c r="D191" s="73">
        <v>1347300790</v>
      </c>
      <c r="E191" s="73" t="s">
        <v>162</v>
      </c>
      <c r="F191" s="75"/>
      <c r="G191" s="137">
        <v>176667</v>
      </c>
      <c r="H191" s="155">
        <f t="shared" si="6"/>
        <v>176667</v>
      </c>
      <c r="I191" s="146">
        <v>56500</v>
      </c>
      <c r="J191" s="75">
        <v>56500</v>
      </c>
      <c r="K191" s="201"/>
    </row>
    <row r="192" spans="1:12" ht="14.25" outlineLevel="2">
      <c r="A192" s="73">
        <v>18</v>
      </c>
      <c r="B192" s="74">
        <v>34</v>
      </c>
      <c r="C192" s="74">
        <v>990</v>
      </c>
      <c r="D192" s="73">
        <v>1347400990</v>
      </c>
      <c r="E192" s="73" t="s">
        <v>958</v>
      </c>
      <c r="F192" s="75"/>
      <c r="G192" s="137">
        <v>22500</v>
      </c>
      <c r="H192" s="155">
        <f t="shared" si="6"/>
        <v>22500</v>
      </c>
      <c r="I192" s="146"/>
      <c r="J192" s="75"/>
      <c r="K192" s="201"/>
      <c r="L192" s="70" t="s">
        <v>907</v>
      </c>
    </row>
    <row r="193" spans="1:11" ht="15.75" outlineLevel="1">
      <c r="A193" s="85" t="s">
        <v>883</v>
      </c>
      <c r="B193" s="84"/>
      <c r="C193" s="84"/>
      <c r="D193" s="85"/>
      <c r="E193" s="96" t="s">
        <v>816</v>
      </c>
      <c r="F193" s="88">
        <f>SUBTOTAL(9,F182:F191)</f>
        <v>0</v>
      </c>
      <c r="G193" s="138">
        <f>SUBTOTAL(9,G182:G192)</f>
        <v>970262</v>
      </c>
      <c r="H193" s="156">
        <f>SUBTOTAL(9,H183:H192)</f>
        <v>970262</v>
      </c>
      <c r="I193" s="147">
        <f>SUBTOTAL(9,I182:I191)</f>
        <v>798481</v>
      </c>
      <c r="J193" s="88">
        <f>SUBTOTAL(9,J182:J191)</f>
        <v>226692.6</v>
      </c>
      <c r="K193" s="206"/>
    </row>
    <row r="194" spans="1:12" ht="14.25" outlineLevel="2">
      <c r="A194" s="73">
        <v>19</v>
      </c>
      <c r="B194" s="74">
        <v>19</v>
      </c>
      <c r="C194" s="74">
        <v>910</v>
      </c>
      <c r="D194" s="73">
        <v>1191000910</v>
      </c>
      <c r="E194" s="73" t="s">
        <v>10</v>
      </c>
      <c r="F194" s="75"/>
      <c r="G194" s="137">
        <v>16490484</v>
      </c>
      <c r="H194" s="155">
        <f>F194+G194</f>
        <v>16490484</v>
      </c>
      <c r="I194" s="146">
        <v>12875800</v>
      </c>
      <c r="J194" s="75">
        <v>12358929.45</v>
      </c>
      <c r="K194" s="201"/>
      <c r="L194" s="70" t="s">
        <v>907</v>
      </c>
    </row>
    <row r="195" spans="1:11" ht="15.75" outlineLevel="1">
      <c r="A195" s="85" t="s">
        <v>884</v>
      </c>
      <c r="B195" s="84"/>
      <c r="C195" s="84"/>
      <c r="D195" s="85"/>
      <c r="E195" s="96" t="s">
        <v>10</v>
      </c>
      <c r="F195" s="88">
        <f>SUBTOTAL(9,F194:F194)</f>
        <v>0</v>
      </c>
      <c r="G195" s="138">
        <f>SUBTOTAL(9,G194:G194)</f>
        <v>16490484</v>
      </c>
      <c r="H195" s="156">
        <f>SUBTOTAL(9,H194:H194)</f>
        <v>16490484</v>
      </c>
      <c r="I195" s="147">
        <f>SUBTOTAL(9,I194:I194)</f>
        <v>12875800</v>
      </c>
      <c r="J195" s="88">
        <f>SUBTOTAL(9,J194:J194)</f>
        <v>12358929.45</v>
      </c>
      <c r="K195" s="206"/>
    </row>
    <row r="196" spans="1:12" ht="14.25" outlineLevel="2">
      <c r="A196" s="73">
        <v>20</v>
      </c>
      <c r="B196" s="74">
        <v>19</v>
      </c>
      <c r="C196" s="74">
        <v>912</v>
      </c>
      <c r="D196" s="73">
        <v>1191000912</v>
      </c>
      <c r="E196" s="73" t="s">
        <v>11</v>
      </c>
      <c r="F196" s="75"/>
      <c r="G196" s="137"/>
      <c r="H196" s="155">
        <f>F196+G196</f>
        <v>0</v>
      </c>
      <c r="I196" s="146">
        <v>2210100</v>
      </c>
      <c r="J196" s="75">
        <v>1123741</v>
      </c>
      <c r="K196" s="201"/>
      <c r="L196" s="70" t="s">
        <v>955</v>
      </c>
    </row>
    <row r="197" spans="1:11" ht="14.25" outlineLevel="2">
      <c r="A197" s="73">
        <v>20</v>
      </c>
      <c r="B197" s="74">
        <v>19</v>
      </c>
      <c r="C197" s="74">
        <v>916</v>
      </c>
      <c r="D197" s="73">
        <v>1191000916</v>
      </c>
      <c r="E197" s="73" t="s">
        <v>14</v>
      </c>
      <c r="F197" s="75"/>
      <c r="G197" s="137">
        <v>50000</v>
      </c>
      <c r="H197" s="155">
        <f>F197+G197</f>
        <v>50000</v>
      </c>
      <c r="I197" s="146">
        <v>50000</v>
      </c>
      <c r="J197" s="75">
        <v>6003</v>
      </c>
      <c r="K197" s="201"/>
    </row>
    <row r="198" spans="1:11" ht="14.25" outlineLevel="2">
      <c r="A198" s="73">
        <v>20</v>
      </c>
      <c r="B198" s="74">
        <v>19</v>
      </c>
      <c r="C198" s="74">
        <v>917</v>
      </c>
      <c r="D198" s="73">
        <v>1191000917</v>
      </c>
      <c r="E198" s="73" t="s">
        <v>15</v>
      </c>
      <c r="F198" s="75"/>
      <c r="G198" s="137"/>
      <c r="H198" s="155">
        <f>F198+G198</f>
        <v>0</v>
      </c>
      <c r="I198" s="146">
        <v>2598850</v>
      </c>
      <c r="J198" s="75"/>
      <c r="K198" s="201"/>
    </row>
    <row r="199" spans="1:12" ht="14.25" outlineLevel="2">
      <c r="A199" s="73">
        <v>20</v>
      </c>
      <c r="B199" s="74">
        <v>19</v>
      </c>
      <c r="C199" s="74">
        <v>910</v>
      </c>
      <c r="D199" s="73">
        <v>1196000910</v>
      </c>
      <c r="E199" s="73" t="s">
        <v>17</v>
      </c>
      <c r="F199" s="75"/>
      <c r="G199" s="137">
        <f>9412*12*0.95+866283*4</f>
        <v>3572428.8</v>
      </c>
      <c r="H199" s="155">
        <f>F199+G199</f>
        <v>3572428.8</v>
      </c>
      <c r="I199" s="146"/>
      <c r="J199" s="75">
        <v>1125128</v>
      </c>
      <c r="K199" s="201">
        <f>866283*4</f>
        <v>3465132</v>
      </c>
      <c r="L199" s="70" t="s">
        <v>955</v>
      </c>
    </row>
    <row r="200" spans="1:11" ht="15.75" outlineLevel="1">
      <c r="A200" s="85" t="s">
        <v>885</v>
      </c>
      <c r="B200" s="84"/>
      <c r="C200" s="84"/>
      <c r="D200" s="85"/>
      <c r="E200" s="96" t="s">
        <v>818</v>
      </c>
      <c r="F200" s="88">
        <f>SUBTOTAL(9,F196:F199)</f>
        <v>0</v>
      </c>
      <c r="G200" s="138">
        <f>SUBTOTAL(9,G196:G199)</f>
        <v>3622428.8</v>
      </c>
      <c r="H200" s="156">
        <f>SUBTOTAL(9,H196:H199)</f>
        <v>3622428.8</v>
      </c>
      <c r="I200" s="147">
        <f>SUBTOTAL(9,I196:I199)</f>
        <v>4858950</v>
      </c>
      <c r="J200" s="88">
        <f>SUBTOTAL(9,J196:J199)</f>
        <v>2254872</v>
      </c>
      <c r="K200" s="206"/>
    </row>
    <row r="201" spans="1:11" ht="14.25" outlineLevel="2">
      <c r="A201" s="73">
        <v>23</v>
      </c>
      <c r="B201" s="74">
        <v>11</v>
      </c>
      <c r="C201" s="74">
        <v>100</v>
      </c>
      <c r="D201" s="73">
        <v>1111300100</v>
      </c>
      <c r="E201" s="73" t="s">
        <v>6</v>
      </c>
      <c r="F201" s="75">
        <v>5500000</v>
      </c>
      <c r="G201" s="137"/>
      <c r="H201" s="155">
        <f>F201+G201</f>
        <v>5500000</v>
      </c>
      <c r="I201" s="146">
        <v>5500000</v>
      </c>
      <c r="J201" s="75">
        <v>5969379.18</v>
      </c>
      <c r="K201" s="201"/>
    </row>
    <row r="202" spans="1:11" ht="15.75" outlineLevel="1">
      <c r="A202" s="85" t="s">
        <v>886</v>
      </c>
      <c r="B202" s="84"/>
      <c r="C202" s="84"/>
      <c r="D202" s="85"/>
      <c r="E202" s="96" t="s">
        <v>6</v>
      </c>
      <c r="F202" s="88">
        <f>SUBTOTAL(9,F201:F201)</f>
        <v>5500000</v>
      </c>
      <c r="G202" s="138">
        <f>SUBTOTAL(9,G201:G201)</f>
        <v>0</v>
      </c>
      <c r="H202" s="156">
        <f>SUBTOTAL(9,H201:H201)</f>
        <v>5500000</v>
      </c>
      <c r="I202" s="147">
        <f>SUBTOTAL(9,I201:I201)</f>
        <v>5500000</v>
      </c>
      <c r="J202" s="88">
        <f>SUBTOTAL(9,J201:J201)</f>
        <v>5969379.18</v>
      </c>
      <c r="K202" s="206"/>
    </row>
    <row r="203" spans="1:11" ht="14.25" outlineLevel="2">
      <c r="A203" s="73">
        <v>24</v>
      </c>
      <c r="B203" s="74">
        <v>19</v>
      </c>
      <c r="C203" s="74">
        <v>915</v>
      </c>
      <c r="D203" s="73">
        <v>1191000915</v>
      </c>
      <c r="E203" s="73" t="s">
        <v>13</v>
      </c>
      <c r="F203" s="75"/>
      <c r="G203" s="137"/>
      <c r="H203" s="155">
        <f>F203+G203</f>
        <v>0</v>
      </c>
      <c r="I203" s="146"/>
      <c r="J203" s="75">
        <v>6994000</v>
      </c>
      <c r="K203" s="201"/>
    </row>
    <row r="204" spans="1:11" ht="14.25" outlineLevel="2">
      <c r="A204" s="73">
        <v>24</v>
      </c>
      <c r="B204" s="74">
        <v>59</v>
      </c>
      <c r="C204" s="74">
        <v>598</v>
      </c>
      <c r="D204" s="73">
        <v>1598000598</v>
      </c>
      <c r="E204" s="73" t="s">
        <v>178</v>
      </c>
      <c r="F204" s="75"/>
      <c r="G204" s="137"/>
      <c r="H204" s="155">
        <f>F204+G204</f>
        <v>0</v>
      </c>
      <c r="I204" s="146"/>
      <c r="J204" s="75">
        <v>6055997.85</v>
      </c>
      <c r="K204" s="201"/>
    </row>
    <row r="205" spans="1:11" ht="14.25" outlineLevel="2">
      <c r="A205" s="73">
        <v>24</v>
      </c>
      <c r="B205" s="74">
        <v>59</v>
      </c>
      <c r="C205" s="74">
        <v>910</v>
      </c>
      <c r="D205" s="73">
        <v>1599000910</v>
      </c>
      <c r="E205" s="73" t="s">
        <v>179</v>
      </c>
      <c r="F205" s="75"/>
      <c r="G205" s="137"/>
      <c r="H205" s="155">
        <f>F205+G205</f>
        <v>0</v>
      </c>
      <c r="I205" s="146"/>
      <c r="J205" s="75">
        <v>5022208.09</v>
      </c>
      <c r="K205" s="201"/>
    </row>
    <row r="206" spans="1:11" ht="15.75" outlineLevel="1">
      <c r="A206" s="86" t="s">
        <v>887</v>
      </c>
      <c r="B206" s="89"/>
      <c r="C206" s="89"/>
      <c r="D206" s="86"/>
      <c r="E206" s="96" t="s">
        <v>825</v>
      </c>
      <c r="F206" s="90">
        <f>SUBTOTAL(9,F203:F205)</f>
        <v>0</v>
      </c>
      <c r="G206" s="139">
        <f>SUBTOTAL(9,G203:G205)</f>
        <v>0</v>
      </c>
      <c r="H206" s="157">
        <f>SUBTOTAL(9,H203:H205)</f>
        <v>0</v>
      </c>
      <c r="I206" s="148">
        <f>SUBTOTAL(9,I203:I205)</f>
        <v>0</v>
      </c>
      <c r="J206" s="90">
        <f>SUBTOTAL(9,J203:J205)</f>
        <v>18072205.939999998</v>
      </c>
      <c r="K206" s="206"/>
    </row>
    <row r="207" spans="1:12" ht="15" outlineLevel="2" thickBot="1">
      <c r="A207" s="76">
        <v>25</v>
      </c>
      <c r="B207" s="83">
        <v>19</v>
      </c>
      <c r="C207" s="83">
        <v>914</v>
      </c>
      <c r="D207" s="76">
        <v>1191000914</v>
      </c>
      <c r="E207" s="76" t="s">
        <v>12</v>
      </c>
      <c r="F207" s="77"/>
      <c r="G207" s="140"/>
      <c r="H207" s="158">
        <f>F207+G207</f>
        <v>0</v>
      </c>
      <c r="I207" s="149">
        <v>2272350</v>
      </c>
      <c r="J207" s="77">
        <v>383000</v>
      </c>
      <c r="K207" s="201"/>
      <c r="L207" s="70" t="s">
        <v>955</v>
      </c>
    </row>
    <row r="208" spans="1:11" ht="15.75" outlineLevel="1" thickBot="1">
      <c r="A208" s="87" t="s">
        <v>888</v>
      </c>
      <c r="B208" s="91"/>
      <c r="C208" s="91"/>
      <c r="D208" s="87"/>
      <c r="E208" s="87" t="s">
        <v>827</v>
      </c>
      <c r="F208" s="92">
        <f>SUBTOTAL(9,F207:F207)</f>
        <v>0</v>
      </c>
      <c r="G208" s="141">
        <f>SUBTOTAL(9,G207:G207)</f>
        <v>0</v>
      </c>
      <c r="H208" s="159">
        <f>SUBTOTAL(9,H207:H207)</f>
        <v>0</v>
      </c>
      <c r="I208" s="150">
        <f>SUBTOTAL(9,I207:I207)</f>
        <v>2272350</v>
      </c>
      <c r="J208" s="92">
        <f>SUBTOTAL(9,J207:J207)</f>
        <v>383000</v>
      </c>
      <c r="K208" s="206"/>
    </row>
    <row r="209" spans="1:11" ht="15" outlineLevel="1" thickBot="1">
      <c r="A209" s="81"/>
      <c r="B209" s="81"/>
      <c r="C209" s="81"/>
      <c r="D209" s="81"/>
      <c r="E209" s="81"/>
      <c r="F209" s="82"/>
      <c r="G209" s="142"/>
      <c r="H209" s="160"/>
      <c r="I209" s="151"/>
      <c r="J209" s="82"/>
      <c r="K209" s="201"/>
    </row>
    <row r="210" spans="1:11" ht="16.5" outlineLevel="1" thickBot="1">
      <c r="A210" s="93" t="s">
        <v>889</v>
      </c>
      <c r="B210" s="94"/>
      <c r="C210" s="94"/>
      <c r="D210" s="93"/>
      <c r="E210" s="93" t="s">
        <v>903</v>
      </c>
      <c r="F210" s="95">
        <f>SUBTOTAL(9,F3:F209)</f>
        <v>20430790.25</v>
      </c>
      <c r="G210" s="143">
        <f>SUBTOTAL(9,G3:G209)</f>
        <v>59072957.17333333</v>
      </c>
      <c r="H210" s="161">
        <f>SUBTOTAL(9,H3:H209)</f>
        <v>79503747.42333333</v>
      </c>
      <c r="I210" s="152">
        <f>SUBTOTAL(9,I3:I209)</f>
        <v>75034166</v>
      </c>
      <c r="J210" s="95">
        <f>SUBTOTAL(9,J3:J209)</f>
        <v>85499832.22999999</v>
      </c>
      <c r="K210" s="205"/>
    </row>
  </sheetData>
  <sheetProtection/>
  <autoFilter ref="A2:M207"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6"/>
  <sheetViews>
    <sheetView rightToLeft="1" zoomScalePageLayoutView="0" workbookViewId="0" topLeftCell="A1">
      <selection activeCell="G5" sqref="G5"/>
    </sheetView>
  </sheetViews>
  <sheetFormatPr defaultColWidth="9.140625" defaultRowHeight="15" outlineLevelRow="2"/>
  <cols>
    <col min="1" max="1" width="6.00390625" style="70" customWidth="1"/>
    <col min="2" max="2" width="6.28125" style="70" bestFit="1" customWidth="1"/>
    <col min="3" max="3" width="5.00390625" style="70" customWidth="1"/>
    <col min="4" max="4" width="12.00390625" style="70" bestFit="1" customWidth="1"/>
    <col min="5" max="5" width="24.57421875" style="111" customWidth="1"/>
    <col min="6" max="6" width="10.7109375" style="111" bestFit="1" customWidth="1"/>
    <col min="7" max="8" width="13.57421875" style="72" bestFit="1" customWidth="1"/>
    <col min="9" max="9" width="13.421875" style="72" customWidth="1"/>
    <col min="10" max="10" width="12.421875" style="70" hidden="1" customWidth="1"/>
    <col min="11" max="11" width="11.8515625" style="70" hidden="1" customWidth="1"/>
    <col min="12" max="13" width="11.8515625" style="70" customWidth="1"/>
    <col min="14" max="14" width="9.00390625" style="70" customWidth="1"/>
    <col min="15" max="16384" width="9.00390625" style="70" customWidth="1"/>
  </cols>
  <sheetData>
    <row r="1" spans="1:12" ht="22.5" customHeight="1">
      <c r="A1" s="222" t="s">
        <v>902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187"/>
    </row>
    <row r="2" spans="1:28" s="125" customFormat="1" ht="15.75">
      <c r="A2" s="121" t="s">
        <v>374</v>
      </c>
      <c r="B2" s="121" t="s">
        <v>372</v>
      </c>
      <c r="C2" s="121" t="s">
        <v>375</v>
      </c>
      <c r="D2" s="121" t="s">
        <v>0</v>
      </c>
      <c r="E2" s="122" t="s">
        <v>1</v>
      </c>
      <c r="F2" s="122" t="s">
        <v>413</v>
      </c>
      <c r="G2" s="123" t="s">
        <v>380</v>
      </c>
      <c r="H2" s="123" t="s">
        <v>381</v>
      </c>
      <c r="I2" s="123" t="s">
        <v>379</v>
      </c>
      <c r="J2" s="121" t="s">
        <v>376</v>
      </c>
      <c r="K2" s="121" t="s">
        <v>3</v>
      </c>
      <c r="L2" s="200" t="s">
        <v>972</v>
      </c>
      <c r="M2" s="124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13" ht="14.25" outlineLevel="2">
      <c r="A3" s="112">
        <v>61</v>
      </c>
      <c r="B3" s="113">
        <v>61</v>
      </c>
      <c r="C3" s="113">
        <v>110</v>
      </c>
      <c r="D3" s="112">
        <v>1611100110</v>
      </c>
      <c r="E3" s="114" t="s">
        <v>199</v>
      </c>
      <c r="F3" s="115">
        <f>'שכר '!AC5</f>
        <v>1</v>
      </c>
      <c r="G3" s="116">
        <f>'שכר '!AD5</f>
        <v>762981.0799</v>
      </c>
      <c r="H3" s="117"/>
      <c r="I3" s="117">
        <f aca="true" t="shared" si="0" ref="I3:I24">G3+H3</f>
        <v>762981.0799</v>
      </c>
      <c r="J3" s="117">
        <v>901974</v>
      </c>
      <c r="K3" s="117">
        <v>878789.41</v>
      </c>
      <c r="L3" s="201"/>
      <c r="M3" s="72"/>
    </row>
    <row r="4" spans="1:13" ht="14.25" outlineLevel="2">
      <c r="A4" s="112">
        <v>61</v>
      </c>
      <c r="B4" s="113">
        <v>61</v>
      </c>
      <c r="C4" s="113">
        <v>110</v>
      </c>
      <c r="D4" s="112">
        <v>1612000110</v>
      </c>
      <c r="E4" s="114" t="s">
        <v>201</v>
      </c>
      <c r="F4" s="115">
        <f>'שכר '!AC13</f>
        <v>0.5</v>
      </c>
      <c r="G4" s="116">
        <f>'שכר '!AD13</f>
        <v>222404.295</v>
      </c>
      <c r="H4" s="117"/>
      <c r="I4" s="117">
        <f t="shared" si="0"/>
        <v>222404.295</v>
      </c>
      <c r="J4" s="117">
        <v>221017</v>
      </c>
      <c r="K4" s="117">
        <v>219235.91</v>
      </c>
      <c r="L4" s="201"/>
      <c r="M4" s="72"/>
    </row>
    <row r="5" spans="1:13" ht="14.25" outlineLevel="2">
      <c r="A5" s="112">
        <v>61</v>
      </c>
      <c r="B5" s="113">
        <v>61</v>
      </c>
      <c r="C5" s="113">
        <v>110</v>
      </c>
      <c r="D5" s="112">
        <v>1613000110</v>
      </c>
      <c r="E5" s="114" t="s">
        <v>969</v>
      </c>
      <c r="F5" s="115">
        <f>'שכר '!AC9</f>
        <v>3</v>
      </c>
      <c r="G5" s="116">
        <f>'שכר '!AD9</f>
        <v>652197.538625</v>
      </c>
      <c r="H5" s="117"/>
      <c r="I5" s="117">
        <f t="shared" si="0"/>
        <v>652197.538625</v>
      </c>
      <c r="J5" s="117">
        <v>310340</v>
      </c>
      <c r="K5" s="117">
        <v>314347.96</v>
      </c>
      <c r="L5" s="201"/>
      <c r="M5" s="72"/>
    </row>
    <row r="6" spans="1:13" ht="14.25" outlineLevel="2">
      <c r="A6" s="112">
        <v>61</v>
      </c>
      <c r="B6" s="113">
        <v>61</v>
      </c>
      <c r="C6" s="113">
        <v>110</v>
      </c>
      <c r="D6" s="112">
        <v>1615000110</v>
      </c>
      <c r="E6" s="114" t="s">
        <v>951</v>
      </c>
      <c r="F6" s="115">
        <f>'שכר '!AC11</f>
        <v>0.5</v>
      </c>
      <c r="G6" s="116">
        <f>'שכר '!AD11</f>
        <v>61000</v>
      </c>
      <c r="H6" s="117"/>
      <c r="I6" s="117">
        <f>G6+H6</f>
        <v>61000</v>
      </c>
      <c r="J6" s="117">
        <v>164160</v>
      </c>
      <c r="K6" s="117">
        <v>174599.98</v>
      </c>
      <c r="L6" s="201"/>
      <c r="M6" s="72" t="s">
        <v>907</v>
      </c>
    </row>
    <row r="7" spans="1:13" ht="14.25" outlineLevel="2">
      <c r="A7" s="112">
        <v>61</v>
      </c>
      <c r="B7" s="113">
        <v>62</v>
      </c>
      <c r="C7" s="113">
        <v>110</v>
      </c>
      <c r="D7" s="112">
        <v>1621000110</v>
      </c>
      <c r="E7" s="114" t="s">
        <v>207</v>
      </c>
      <c r="F7" s="115">
        <f>'שכר '!AC15</f>
        <v>1</v>
      </c>
      <c r="G7" s="116">
        <f>'שכר '!AD15</f>
        <v>543679.5054</v>
      </c>
      <c r="H7" s="117"/>
      <c r="I7" s="117">
        <f t="shared" si="0"/>
        <v>543679.5054</v>
      </c>
      <c r="J7" s="117">
        <v>536490</v>
      </c>
      <c r="K7" s="117">
        <v>530865.76</v>
      </c>
      <c r="L7" s="201"/>
      <c r="M7" s="72"/>
    </row>
    <row r="8" spans="1:13" ht="14.25" outlineLevel="2">
      <c r="A8" s="112">
        <v>61</v>
      </c>
      <c r="B8" s="113">
        <v>62</v>
      </c>
      <c r="C8" s="113">
        <v>110</v>
      </c>
      <c r="D8" s="112">
        <v>1621100110</v>
      </c>
      <c r="E8" s="114" t="s">
        <v>211</v>
      </c>
      <c r="F8" s="115">
        <f>'שכר '!AC17</f>
        <v>1</v>
      </c>
      <c r="G8" s="116">
        <f>'שכר '!AD17</f>
        <v>171683.8066</v>
      </c>
      <c r="H8" s="117"/>
      <c r="I8" s="117">
        <f t="shared" si="0"/>
        <v>171683.8066</v>
      </c>
      <c r="J8" s="117">
        <v>142423</v>
      </c>
      <c r="K8" s="117">
        <v>148884.29</v>
      </c>
      <c r="L8" s="201"/>
      <c r="M8" s="72"/>
    </row>
    <row r="9" spans="1:13" ht="14.25" outlineLevel="2">
      <c r="A9" s="112">
        <v>61</v>
      </c>
      <c r="B9" s="113">
        <v>62</v>
      </c>
      <c r="C9" s="113">
        <v>110</v>
      </c>
      <c r="D9" s="112">
        <v>1621300110</v>
      </c>
      <c r="E9" s="114" t="s">
        <v>212</v>
      </c>
      <c r="F9" s="115">
        <f>'שכר '!AC20</f>
        <v>1.5</v>
      </c>
      <c r="G9" s="116">
        <f>'שכר '!AD20</f>
        <v>285790.1936</v>
      </c>
      <c r="H9" s="117"/>
      <c r="I9" s="117">
        <f t="shared" si="0"/>
        <v>285790.1936</v>
      </c>
      <c r="J9" s="117">
        <v>184653</v>
      </c>
      <c r="K9" s="117">
        <v>177394.67</v>
      </c>
      <c r="L9" s="201"/>
      <c r="M9" s="72"/>
    </row>
    <row r="10" spans="1:13" ht="14.25" outlineLevel="2">
      <c r="A10" s="112">
        <v>61</v>
      </c>
      <c r="B10" s="113">
        <v>62</v>
      </c>
      <c r="C10" s="113">
        <v>110</v>
      </c>
      <c r="D10" s="112">
        <v>1621500110</v>
      </c>
      <c r="E10" s="114" t="s">
        <v>213</v>
      </c>
      <c r="F10" s="115">
        <f>'שכר '!AC22</f>
        <v>1</v>
      </c>
      <c r="G10" s="116">
        <f>'שכר '!AD22</f>
        <v>236492.82799999998</v>
      </c>
      <c r="H10" s="117"/>
      <c r="I10" s="117">
        <f t="shared" si="0"/>
        <v>236492.82799999998</v>
      </c>
      <c r="J10" s="117">
        <v>216454</v>
      </c>
      <c r="K10" s="117">
        <v>220505</v>
      </c>
      <c r="L10" s="201"/>
      <c r="M10" s="72"/>
    </row>
    <row r="11" spans="1:13" ht="14.25" outlineLevel="2">
      <c r="A11" s="112">
        <v>61</v>
      </c>
      <c r="B11" s="113">
        <v>62</v>
      </c>
      <c r="C11" s="113">
        <v>110</v>
      </c>
      <c r="D11" s="112">
        <v>1623000110</v>
      </c>
      <c r="E11" s="114" t="s">
        <v>214</v>
      </c>
      <c r="F11" s="115">
        <f>'שכר '!AC26+'שכר '!AC28</f>
        <v>3.5</v>
      </c>
      <c r="G11" s="116">
        <f>'שכר '!AD26+'שכר '!AD28</f>
        <v>586426.4337</v>
      </c>
      <c r="H11" s="117"/>
      <c r="I11" s="117">
        <f t="shared" si="0"/>
        <v>586426.4337</v>
      </c>
      <c r="J11" s="117">
        <v>477151</v>
      </c>
      <c r="K11" s="117">
        <v>475063.86</v>
      </c>
      <c r="L11" s="201"/>
      <c r="M11" s="72"/>
    </row>
    <row r="12" spans="1:13" ht="14.25" outlineLevel="2">
      <c r="A12" s="112">
        <v>61</v>
      </c>
      <c r="B12" s="113">
        <v>71</v>
      </c>
      <c r="C12" s="113">
        <v>110</v>
      </c>
      <c r="D12" s="112">
        <v>1711000110</v>
      </c>
      <c r="E12" s="114" t="s">
        <v>222</v>
      </c>
      <c r="F12" s="115">
        <f>'שכר '!AC32-1</f>
        <v>2</v>
      </c>
      <c r="G12" s="116">
        <f>'שכר '!AD32-133938</f>
        <v>285333.5859</v>
      </c>
      <c r="H12" s="117"/>
      <c r="I12" s="117">
        <f t="shared" si="0"/>
        <v>285333.5859</v>
      </c>
      <c r="J12" s="117">
        <v>267142</v>
      </c>
      <c r="K12" s="117">
        <v>387438.72</v>
      </c>
      <c r="L12" s="201"/>
      <c r="M12" s="72"/>
    </row>
    <row r="13" spans="1:13" ht="14.25" outlineLevel="2">
      <c r="A13" s="112">
        <v>61</v>
      </c>
      <c r="B13" s="113">
        <v>71</v>
      </c>
      <c r="C13" s="113">
        <v>110</v>
      </c>
      <c r="D13" s="112">
        <v>1712200110</v>
      </c>
      <c r="E13" s="114" t="s">
        <v>224</v>
      </c>
      <c r="F13" s="115">
        <f>'שכר '!AC35</f>
        <v>2</v>
      </c>
      <c r="G13" s="116">
        <f>'שכר '!AD35</f>
        <v>247162.5747</v>
      </c>
      <c r="H13" s="117"/>
      <c r="I13" s="117">
        <f t="shared" si="0"/>
        <v>247162.5747</v>
      </c>
      <c r="J13" s="117">
        <v>228726</v>
      </c>
      <c r="K13" s="117">
        <v>224575.29</v>
      </c>
      <c r="L13" s="201"/>
      <c r="M13" s="72"/>
    </row>
    <row r="14" spans="1:13" ht="14.25" outlineLevel="2">
      <c r="A14" s="112">
        <v>61</v>
      </c>
      <c r="B14" s="113">
        <v>71</v>
      </c>
      <c r="C14" s="113">
        <v>110</v>
      </c>
      <c r="D14" s="112">
        <v>1713300110</v>
      </c>
      <c r="E14" s="114" t="s">
        <v>229</v>
      </c>
      <c r="F14" s="115">
        <f>'שכר '!AC30</f>
        <v>1</v>
      </c>
      <c r="G14" s="116">
        <f>'שכר '!AD30</f>
        <v>133937.8498</v>
      </c>
      <c r="H14" s="117"/>
      <c r="I14" s="117">
        <f t="shared" si="0"/>
        <v>133937.8498</v>
      </c>
      <c r="J14" s="117">
        <v>123756</v>
      </c>
      <c r="K14" s="117"/>
      <c r="L14" s="201"/>
      <c r="M14" s="72"/>
    </row>
    <row r="15" spans="1:13" ht="14.25" outlineLevel="2">
      <c r="A15" s="112">
        <v>61</v>
      </c>
      <c r="B15" s="113">
        <v>72</v>
      </c>
      <c r="C15" s="113">
        <v>110</v>
      </c>
      <c r="D15" s="112">
        <v>1721000110</v>
      </c>
      <c r="E15" s="114" t="s">
        <v>234</v>
      </c>
      <c r="F15" s="115">
        <f>'שכר '!AC37</f>
        <v>1</v>
      </c>
      <c r="G15" s="116">
        <f>'שכר '!AD37</f>
        <v>160000</v>
      </c>
      <c r="H15" s="117"/>
      <c r="I15" s="117">
        <f t="shared" si="0"/>
        <v>160000</v>
      </c>
      <c r="J15" s="117">
        <v>116610</v>
      </c>
      <c r="K15" s="117"/>
      <c r="L15" s="201"/>
      <c r="M15" s="72"/>
    </row>
    <row r="16" spans="1:13" ht="14.25" outlineLevel="2">
      <c r="A16" s="112">
        <v>61</v>
      </c>
      <c r="B16" s="113">
        <v>73</v>
      </c>
      <c r="C16" s="113">
        <v>110</v>
      </c>
      <c r="D16" s="112">
        <v>1731000110</v>
      </c>
      <c r="E16" s="114" t="s">
        <v>240</v>
      </c>
      <c r="F16" s="115">
        <f>'שכר '!AC41</f>
        <v>2.5</v>
      </c>
      <c r="G16" s="116">
        <f>'שכר '!AD41</f>
        <v>547947.6767</v>
      </c>
      <c r="H16" s="117"/>
      <c r="I16" s="117">
        <f t="shared" si="0"/>
        <v>547947.6767</v>
      </c>
      <c r="J16" s="117">
        <v>466271</v>
      </c>
      <c r="K16" s="117">
        <v>297878.63</v>
      </c>
      <c r="L16" s="201"/>
      <c r="M16" s="72" t="s">
        <v>907</v>
      </c>
    </row>
    <row r="17" spans="1:13" ht="14.25" outlineLevel="2">
      <c r="A17" s="112">
        <v>61</v>
      </c>
      <c r="B17" s="113">
        <v>74</v>
      </c>
      <c r="C17" s="113">
        <v>110</v>
      </c>
      <c r="D17" s="112">
        <v>1742200110</v>
      </c>
      <c r="E17" s="114" t="s">
        <v>246</v>
      </c>
      <c r="F17" s="115">
        <f>'שכר '!AC45</f>
        <v>3</v>
      </c>
      <c r="G17" s="116">
        <f>'שכר '!AD45</f>
        <v>332357.31220000004</v>
      </c>
      <c r="H17" s="117"/>
      <c r="I17" s="117">
        <f t="shared" si="0"/>
        <v>332357.31220000004</v>
      </c>
      <c r="J17" s="117">
        <v>317564</v>
      </c>
      <c r="K17" s="117">
        <v>301738.17</v>
      </c>
      <c r="L17" s="201"/>
      <c r="M17" s="72"/>
    </row>
    <row r="18" spans="1:12" ht="14.25" outlineLevel="2">
      <c r="A18" s="112">
        <v>61</v>
      </c>
      <c r="B18" s="112">
        <v>82</v>
      </c>
      <c r="C18" s="112">
        <v>110</v>
      </c>
      <c r="D18" s="112">
        <v>1823000110</v>
      </c>
      <c r="E18" s="114" t="s">
        <v>326</v>
      </c>
      <c r="F18" s="115">
        <f>'שכר '!AC279</f>
        <v>2</v>
      </c>
      <c r="G18" s="116">
        <f>'שכר '!AD279</f>
        <v>289789.72725</v>
      </c>
      <c r="H18" s="117"/>
      <c r="I18" s="117">
        <f t="shared" si="0"/>
        <v>289789.72725</v>
      </c>
      <c r="J18" s="117">
        <v>277598</v>
      </c>
      <c r="K18" s="112">
        <v>266915.49</v>
      </c>
      <c r="L18" s="202"/>
    </row>
    <row r="19" spans="1:12" ht="14.25" outlineLevel="2">
      <c r="A19" s="112">
        <v>61</v>
      </c>
      <c r="B19" s="112">
        <v>82</v>
      </c>
      <c r="C19" s="112">
        <v>110</v>
      </c>
      <c r="D19" s="112">
        <v>1828000110</v>
      </c>
      <c r="E19" s="114" t="s">
        <v>331</v>
      </c>
      <c r="F19" s="115">
        <f>'שכר '!AC281</f>
        <v>1</v>
      </c>
      <c r="G19" s="116">
        <f>'שכר '!AD281</f>
        <v>160156.97887499997</v>
      </c>
      <c r="H19" s="117"/>
      <c r="I19" s="117">
        <f t="shared" si="0"/>
        <v>160156.97887499997</v>
      </c>
      <c r="J19" s="117"/>
      <c r="K19" s="112">
        <v>102329.54</v>
      </c>
      <c r="L19" s="202"/>
    </row>
    <row r="20" spans="1:12" ht="14.25" outlineLevel="2">
      <c r="A20" s="112">
        <v>61</v>
      </c>
      <c r="B20" s="112">
        <v>82</v>
      </c>
      <c r="C20" s="112">
        <v>110</v>
      </c>
      <c r="D20" s="112">
        <v>1829000110</v>
      </c>
      <c r="E20" s="114" t="s">
        <v>333</v>
      </c>
      <c r="F20" s="115">
        <f>'שכר '!AC283</f>
        <v>0.6</v>
      </c>
      <c r="G20" s="116">
        <f>'שכר '!AD283</f>
        <v>71385.88290000001</v>
      </c>
      <c r="H20" s="117"/>
      <c r="I20" s="117">
        <f t="shared" si="0"/>
        <v>71385.88290000001</v>
      </c>
      <c r="J20" s="117">
        <v>61998</v>
      </c>
      <c r="K20" s="112">
        <v>60634.62</v>
      </c>
      <c r="L20" s="202"/>
    </row>
    <row r="21" spans="1:12" ht="14.25" outlineLevel="2">
      <c r="A21" s="112">
        <v>61</v>
      </c>
      <c r="B21" s="112">
        <v>83</v>
      </c>
      <c r="C21" s="112">
        <v>110</v>
      </c>
      <c r="D21" s="112">
        <v>1832400110</v>
      </c>
      <c r="E21" s="114" t="s">
        <v>339</v>
      </c>
      <c r="F21" s="115">
        <f>'שכר '!AC286</f>
        <v>1.1</v>
      </c>
      <c r="G21" s="116">
        <f>'שכר '!AD286</f>
        <v>144049.42545</v>
      </c>
      <c r="H21" s="117"/>
      <c r="I21" s="117">
        <f t="shared" si="0"/>
        <v>144049.42545</v>
      </c>
      <c r="J21" s="117">
        <v>138624</v>
      </c>
      <c r="K21" s="112">
        <v>109260.27</v>
      </c>
      <c r="L21" s="202"/>
    </row>
    <row r="22" spans="1:12" ht="14.25" outlineLevel="2">
      <c r="A22" s="112">
        <v>61</v>
      </c>
      <c r="B22" s="112">
        <v>91</v>
      </c>
      <c r="C22" s="112">
        <v>110</v>
      </c>
      <c r="D22" s="112">
        <v>1913000110</v>
      </c>
      <c r="E22" s="114" t="s">
        <v>365</v>
      </c>
      <c r="F22" s="115">
        <f>'שכר '!AC326</f>
        <v>1</v>
      </c>
      <c r="G22" s="116">
        <f>'שכר '!AD326</f>
        <v>190992.3823</v>
      </c>
      <c r="H22" s="117"/>
      <c r="I22" s="117">
        <f t="shared" si="0"/>
        <v>190992.3823</v>
      </c>
      <c r="J22" s="117">
        <v>187979</v>
      </c>
      <c r="K22" s="112">
        <v>183823.91</v>
      </c>
      <c r="L22" s="202"/>
    </row>
    <row r="23" spans="1:12" ht="14.25" customHeight="1" outlineLevel="2">
      <c r="A23" s="112">
        <v>61</v>
      </c>
      <c r="B23" s="112">
        <v>99</v>
      </c>
      <c r="C23" s="112">
        <v>310</v>
      </c>
      <c r="D23" s="112">
        <v>1990000310</v>
      </c>
      <c r="E23" s="114" t="s">
        <v>366</v>
      </c>
      <c r="F23" s="115">
        <f>'שכר '!AC388</f>
        <v>25.637999999999998</v>
      </c>
      <c r="G23" s="116">
        <f>'שכר '!AD388</f>
        <v>4370871.06015</v>
      </c>
      <c r="H23" s="117"/>
      <c r="I23" s="117">
        <f t="shared" si="0"/>
        <v>4370871.06015</v>
      </c>
      <c r="J23" s="117">
        <v>3892889</v>
      </c>
      <c r="K23" s="112">
        <v>3818064.29</v>
      </c>
      <c r="L23" s="202"/>
    </row>
    <row r="24" spans="1:12" ht="14.25" outlineLevel="2">
      <c r="A24" s="112">
        <v>61</v>
      </c>
      <c r="B24" s="112">
        <v>99</v>
      </c>
      <c r="C24" s="112">
        <v>110</v>
      </c>
      <c r="D24" s="112">
        <v>1998100110</v>
      </c>
      <c r="E24" s="114" t="s">
        <v>370</v>
      </c>
      <c r="F24" s="181"/>
      <c r="G24" s="117"/>
      <c r="H24" s="117"/>
      <c r="I24" s="117">
        <f t="shared" si="0"/>
        <v>0</v>
      </c>
      <c r="J24" s="117"/>
      <c r="K24" s="112">
        <v>119.44</v>
      </c>
      <c r="L24" s="202"/>
    </row>
    <row r="25" spans="1:28" s="120" customFormat="1" ht="15" outlineLevel="1">
      <c r="A25" s="119" t="s">
        <v>891</v>
      </c>
      <c r="B25" s="119"/>
      <c r="C25" s="119"/>
      <c r="D25" s="119"/>
      <c r="E25" s="126"/>
      <c r="F25" s="126">
        <f>SUBTOTAL(9,F3:F24)</f>
        <v>55.838</v>
      </c>
      <c r="G25" s="127">
        <f>SUBTOTAL(9,G3:G24)</f>
        <v>10456640.13705</v>
      </c>
      <c r="H25" s="127">
        <f>SUBTOTAL(9,H3:H24)</f>
        <v>0</v>
      </c>
      <c r="I25" s="127">
        <f>SUBTOTAL(9,I3:I24)</f>
        <v>10456640.13705</v>
      </c>
      <c r="J25" s="127">
        <f>SUBTOTAL(9,J3:J24)</f>
        <v>9233819</v>
      </c>
      <c r="K25" s="119">
        <f>SUBTOTAL(9,K3:K24)</f>
        <v>8892465.209999999</v>
      </c>
      <c r="L25" s="20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</row>
    <row r="26" spans="1:13" ht="14.25" outlineLevel="2">
      <c r="A26" s="112">
        <v>62</v>
      </c>
      <c r="B26" s="113">
        <v>61</v>
      </c>
      <c r="C26" s="113">
        <v>410</v>
      </c>
      <c r="D26" s="112">
        <v>1611000410</v>
      </c>
      <c r="E26" s="114" t="s">
        <v>180</v>
      </c>
      <c r="F26" s="115" t="s">
        <v>952</v>
      </c>
      <c r="G26" s="117"/>
      <c r="H26" s="117">
        <v>12000</v>
      </c>
      <c r="I26" s="117">
        <f>H26+G26</f>
        <v>12000</v>
      </c>
      <c r="J26" s="117">
        <v>15000</v>
      </c>
      <c r="K26" s="117">
        <v>12000</v>
      </c>
      <c r="L26" s="201"/>
      <c r="M26" s="72"/>
    </row>
    <row r="27" spans="1:13" ht="14.25" outlineLevel="2">
      <c r="A27" s="112">
        <v>62</v>
      </c>
      <c r="B27" s="113">
        <v>61</v>
      </c>
      <c r="C27" s="113">
        <v>420</v>
      </c>
      <c r="D27" s="112">
        <v>1611000420</v>
      </c>
      <c r="E27" s="114" t="s">
        <v>181</v>
      </c>
      <c r="F27" s="115"/>
      <c r="G27" s="117"/>
      <c r="H27" s="117">
        <f>32000+100000</f>
        <v>132000</v>
      </c>
      <c r="I27" s="117">
        <f aca="true" t="shared" si="1" ref="I27:I90">H27+G27</f>
        <v>132000</v>
      </c>
      <c r="J27" s="117">
        <v>32000</v>
      </c>
      <c r="K27" s="117">
        <v>25309.1</v>
      </c>
      <c r="L27" s="201">
        <v>100000</v>
      </c>
      <c r="M27" s="72"/>
    </row>
    <row r="28" spans="1:13" ht="14.25" outlineLevel="2">
      <c r="A28" s="112">
        <v>62</v>
      </c>
      <c r="B28" s="113">
        <v>61</v>
      </c>
      <c r="C28" s="113">
        <v>430</v>
      </c>
      <c r="D28" s="112">
        <v>1611000430</v>
      </c>
      <c r="E28" s="114" t="s">
        <v>182</v>
      </c>
      <c r="F28" s="115"/>
      <c r="G28" s="117"/>
      <c r="H28" s="117">
        <f>48000+7000</f>
        <v>55000</v>
      </c>
      <c r="I28" s="117">
        <f t="shared" si="1"/>
        <v>55000</v>
      </c>
      <c r="J28" s="117">
        <v>48000</v>
      </c>
      <c r="K28" s="117">
        <v>49676.45</v>
      </c>
      <c r="L28" s="201">
        <v>7000</v>
      </c>
      <c r="M28" s="72"/>
    </row>
    <row r="29" spans="1:13" ht="14.25" outlineLevel="2">
      <c r="A29" s="112">
        <v>62</v>
      </c>
      <c r="B29" s="113">
        <v>61</v>
      </c>
      <c r="C29" s="113">
        <v>450</v>
      </c>
      <c r="D29" s="112">
        <v>1611000450</v>
      </c>
      <c r="E29" s="114" t="s">
        <v>183</v>
      </c>
      <c r="F29" s="115"/>
      <c r="G29" s="117"/>
      <c r="H29" s="117">
        <v>8000</v>
      </c>
      <c r="I29" s="117">
        <f t="shared" si="1"/>
        <v>8000</v>
      </c>
      <c r="J29" s="117">
        <v>8000</v>
      </c>
      <c r="K29" s="117">
        <v>11016.2</v>
      </c>
      <c r="L29" s="201"/>
      <c r="M29" s="72"/>
    </row>
    <row r="30" spans="1:13" ht="14.25" outlineLevel="2">
      <c r="A30" s="112">
        <v>62</v>
      </c>
      <c r="B30" s="113">
        <v>61</v>
      </c>
      <c r="C30" s="113">
        <v>460</v>
      </c>
      <c r="D30" s="112">
        <v>1611000460</v>
      </c>
      <c r="E30" s="114" t="s">
        <v>184</v>
      </c>
      <c r="F30" s="114"/>
      <c r="G30" s="117"/>
      <c r="H30" s="117"/>
      <c r="I30" s="117">
        <f t="shared" si="1"/>
        <v>0</v>
      </c>
      <c r="J30" s="117">
        <v>1200</v>
      </c>
      <c r="K30" s="117">
        <v>884</v>
      </c>
      <c r="L30" s="201"/>
      <c r="M30" s="72"/>
    </row>
    <row r="31" spans="1:13" ht="14.25" outlineLevel="2">
      <c r="A31" s="112">
        <v>62</v>
      </c>
      <c r="B31" s="113">
        <v>61</v>
      </c>
      <c r="C31" s="113">
        <v>470</v>
      </c>
      <c r="D31" s="112">
        <v>1611000470</v>
      </c>
      <c r="E31" s="114" t="s">
        <v>185</v>
      </c>
      <c r="F31" s="115"/>
      <c r="G31" s="117"/>
      <c r="H31" s="117">
        <f>20000+17000</f>
        <v>37000</v>
      </c>
      <c r="I31" s="117">
        <f t="shared" si="1"/>
        <v>37000</v>
      </c>
      <c r="J31" s="117">
        <v>17000</v>
      </c>
      <c r="K31" s="117">
        <v>29245.98</v>
      </c>
      <c r="L31" s="201">
        <v>20000</v>
      </c>
      <c r="M31" s="72"/>
    </row>
    <row r="32" spans="1:13" ht="14.25" outlineLevel="2">
      <c r="A32" s="112">
        <v>62</v>
      </c>
      <c r="B32" s="113">
        <v>61</v>
      </c>
      <c r="C32" s="113">
        <v>480</v>
      </c>
      <c r="D32" s="112">
        <v>1611000480</v>
      </c>
      <c r="E32" s="114" t="s">
        <v>186</v>
      </c>
      <c r="F32" s="114"/>
      <c r="G32" s="117"/>
      <c r="H32" s="117"/>
      <c r="I32" s="117">
        <f t="shared" si="1"/>
        <v>0</v>
      </c>
      <c r="J32" s="117"/>
      <c r="K32" s="117">
        <v>1927</v>
      </c>
      <c r="L32" s="201"/>
      <c r="M32" s="72"/>
    </row>
    <row r="33" spans="1:13" ht="14.25" outlineLevel="2">
      <c r="A33" s="112">
        <v>62</v>
      </c>
      <c r="B33" s="113">
        <v>61</v>
      </c>
      <c r="C33" s="113">
        <v>510</v>
      </c>
      <c r="D33" s="112">
        <v>1611000510</v>
      </c>
      <c r="E33" s="114" t="s">
        <v>187</v>
      </c>
      <c r="F33" s="115"/>
      <c r="G33" s="117"/>
      <c r="H33" s="117">
        <f>13000+13000</f>
        <v>26000</v>
      </c>
      <c r="I33" s="117">
        <f t="shared" si="1"/>
        <v>26000</v>
      </c>
      <c r="J33" s="117">
        <v>10500</v>
      </c>
      <c r="K33" s="117">
        <v>12466.6</v>
      </c>
      <c r="L33" s="201">
        <v>13000</v>
      </c>
      <c r="M33" s="72"/>
    </row>
    <row r="34" spans="1:13" ht="14.25" outlineLevel="2">
      <c r="A34" s="112">
        <v>62</v>
      </c>
      <c r="B34" s="113">
        <v>61</v>
      </c>
      <c r="C34" s="113">
        <v>514</v>
      </c>
      <c r="D34" s="112">
        <v>1611000514</v>
      </c>
      <c r="E34" s="114" t="s">
        <v>188</v>
      </c>
      <c r="F34" s="115"/>
      <c r="G34" s="117"/>
      <c r="H34" s="117">
        <v>42000</v>
      </c>
      <c r="I34" s="117">
        <f t="shared" si="1"/>
        <v>42000</v>
      </c>
      <c r="J34" s="117">
        <v>50000</v>
      </c>
      <c r="K34" s="117"/>
      <c r="L34" s="201"/>
      <c r="M34" s="72"/>
    </row>
    <row r="35" spans="1:13" ht="14.25" outlineLevel="2">
      <c r="A35" s="112">
        <v>62</v>
      </c>
      <c r="B35" s="113">
        <v>61</v>
      </c>
      <c r="C35" s="113">
        <v>520</v>
      </c>
      <c r="D35" s="112">
        <v>1611000520</v>
      </c>
      <c r="E35" s="114" t="s">
        <v>189</v>
      </c>
      <c r="F35" s="115"/>
      <c r="G35" s="117"/>
      <c r="H35" s="117">
        <v>7000</v>
      </c>
      <c r="I35" s="117">
        <f t="shared" si="1"/>
        <v>7000</v>
      </c>
      <c r="J35" s="117">
        <v>7000</v>
      </c>
      <c r="K35" s="117">
        <v>16118</v>
      </c>
      <c r="L35" s="201"/>
      <c r="M35" s="72"/>
    </row>
    <row r="36" spans="1:13" ht="14.25" outlineLevel="2">
      <c r="A36" s="112">
        <v>62</v>
      </c>
      <c r="B36" s="113">
        <v>61</v>
      </c>
      <c r="C36" s="113">
        <v>522</v>
      </c>
      <c r="D36" s="112">
        <v>1611000522</v>
      </c>
      <c r="E36" s="114" t="s">
        <v>190</v>
      </c>
      <c r="F36" s="115"/>
      <c r="G36" s="117"/>
      <c r="H36" s="117">
        <v>6000</v>
      </c>
      <c r="I36" s="117">
        <f t="shared" si="1"/>
        <v>6000</v>
      </c>
      <c r="J36" s="117">
        <v>6000</v>
      </c>
      <c r="K36" s="117">
        <v>4960</v>
      </c>
      <c r="L36" s="201"/>
      <c r="M36" s="72"/>
    </row>
    <row r="37" spans="1:13" ht="14.25" outlineLevel="2">
      <c r="A37" s="112">
        <v>62</v>
      </c>
      <c r="B37" s="113">
        <v>61</v>
      </c>
      <c r="C37" s="113">
        <v>523</v>
      </c>
      <c r="D37" s="112">
        <v>1611000523</v>
      </c>
      <c r="E37" s="114" t="s">
        <v>191</v>
      </c>
      <c r="F37" s="115"/>
      <c r="G37" s="117"/>
      <c r="H37" s="117">
        <v>7773</v>
      </c>
      <c r="I37" s="117">
        <f t="shared" si="1"/>
        <v>7773</v>
      </c>
      <c r="J37" s="117">
        <v>72773</v>
      </c>
      <c r="K37" s="117">
        <v>33580</v>
      </c>
      <c r="L37" s="201"/>
      <c r="M37" s="72"/>
    </row>
    <row r="38" spans="1:13" ht="14.25" outlineLevel="2">
      <c r="A38" s="112">
        <v>62</v>
      </c>
      <c r="B38" s="113">
        <v>61</v>
      </c>
      <c r="C38" s="113">
        <v>540</v>
      </c>
      <c r="D38" s="112">
        <v>1611000540</v>
      </c>
      <c r="E38" s="114" t="s">
        <v>192</v>
      </c>
      <c r="F38" s="115"/>
      <c r="G38" s="117"/>
      <c r="H38" s="117">
        <v>110000</v>
      </c>
      <c r="I38" s="117">
        <f t="shared" si="1"/>
        <v>110000</v>
      </c>
      <c r="J38" s="117">
        <v>120000</v>
      </c>
      <c r="K38" s="117">
        <v>77510.13</v>
      </c>
      <c r="L38" s="201"/>
      <c r="M38" s="72"/>
    </row>
    <row r="39" spans="1:13" ht="14.25" outlineLevel="2">
      <c r="A39" s="112">
        <v>62</v>
      </c>
      <c r="B39" s="113">
        <v>61</v>
      </c>
      <c r="C39" s="113">
        <v>541</v>
      </c>
      <c r="D39" s="112">
        <v>1611000541</v>
      </c>
      <c r="E39" s="114" t="s">
        <v>193</v>
      </c>
      <c r="F39" s="115"/>
      <c r="G39" s="117"/>
      <c r="H39" s="117">
        <v>38000</v>
      </c>
      <c r="I39" s="117">
        <f t="shared" si="1"/>
        <v>38000</v>
      </c>
      <c r="J39" s="117">
        <v>72543</v>
      </c>
      <c r="K39" s="117">
        <v>87808.56</v>
      </c>
      <c r="L39" s="201"/>
      <c r="M39" s="72"/>
    </row>
    <row r="40" spans="1:13" ht="14.25" outlineLevel="2">
      <c r="A40" s="112">
        <v>62</v>
      </c>
      <c r="B40" s="113">
        <v>61</v>
      </c>
      <c r="C40" s="113">
        <v>550</v>
      </c>
      <c r="D40" s="112">
        <v>1611000550</v>
      </c>
      <c r="E40" s="114" t="s">
        <v>194</v>
      </c>
      <c r="F40" s="115"/>
      <c r="G40" s="117"/>
      <c r="H40" s="117">
        <v>14000</v>
      </c>
      <c r="I40" s="117">
        <f t="shared" si="1"/>
        <v>14000</v>
      </c>
      <c r="J40" s="117">
        <v>14000</v>
      </c>
      <c r="K40" s="117">
        <v>12609.24</v>
      </c>
      <c r="L40" s="201"/>
      <c r="M40" s="72"/>
    </row>
    <row r="41" spans="1:13" ht="14.25" outlineLevel="2">
      <c r="A41" s="112">
        <v>62</v>
      </c>
      <c r="B41" s="113">
        <v>61</v>
      </c>
      <c r="C41" s="113">
        <v>551</v>
      </c>
      <c r="D41" s="112">
        <v>1611000551</v>
      </c>
      <c r="E41" s="114" t="s">
        <v>195</v>
      </c>
      <c r="F41" s="115"/>
      <c r="G41" s="117"/>
      <c r="H41" s="117">
        <v>30000</v>
      </c>
      <c r="I41" s="117">
        <f t="shared" si="1"/>
        <v>30000</v>
      </c>
      <c r="J41" s="117">
        <v>30000</v>
      </c>
      <c r="K41" s="117">
        <v>22324.5</v>
      </c>
      <c r="L41" s="201"/>
      <c r="M41" s="72"/>
    </row>
    <row r="42" spans="1:13" ht="14.25" outlineLevel="2">
      <c r="A42" s="112">
        <v>62</v>
      </c>
      <c r="B42" s="113">
        <v>61</v>
      </c>
      <c r="C42" s="113">
        <v>620</v>
      </c>
      <c r="D42" s="112">
        <v>1611000620</v>
      </c>
      <c r="E42" s="114" t="s">
        <v>196</v>
      </c>
      <c r="F42" s="114"/>
      <c r="G42" s="117"/>
      <c r="H42" s="117"/>
      <c r="I42" s="117">
        <f t="shared" si="1"/>
        <v>0</v>
      </c>
      <c r="J42" s="117"/>
      <c r="K42" s="117">
        <v>1483</v>
      </c>
      <c r="L42" s="201"/>
      <c r="M42" s="72"/>
    </row>
    <row r="43" spans="1:13" ht="14.25" outlineLevel="2">
      <c r="A43" s="112">
        <v>62</v>
      </c>
      <c r="B43" s="113">
        <v>61</v>
      </c>
      <c r="C43" s="113">
        <v>680</v>
      </c>
      <c r="D43" s="112">
        <v>1611000680</v>
      </c>
      <c r="E43" s="114" t="s">
        <v>963</v>
      </c>
      <c r="F43" s="114"/>
      <c r="G43" s="117"/>
      <c r="H43" s="117">
        <v>60000</v>
      </c>
      <c r="I43" s="117">
        <f t="shared" si="1"/>
        <v>60000</v>
      </c>
      <c r="J43" s="117"/>
      <c r="K43" s="117">
        <v>300</v>
      </c>
      <c r="L43" s="201"/>
      <c r="M43" s="72" t="s">
        <v>955</v>
      </c>
    </row>
    <row r="44" spans="1:13" ht="14.25" outlineLevel="2">
      <c r="A44" s="112">
        <v>62</v>
      </c>
      <c r="B44" s="113">
        <v>61</v>
      </c>
      <c r="C44" s="113">
        <v>740</v>
      </c>
      <c r="D44" s="112">
        <v>1611000740</v>
      </c>
      <c r="E44" s="114" t="s">
        <v>197</v>
      </c>
      <c r="F44" s="115"/>
      <c r="G44" s="117"/>
      <c r="H44" s="117">
        <v>20000</v>
      </c>
      <c r="I44" s="117">
        <f t="shared" si="1"/>
        <v>20000</v>
      </c>
      <c r="J44" s="117">
        <v>32000</v>
      </c>
      <c r="K44" s="117">
        <v>54833.07</v>
      </c>
      <c r="L44" s="201"/>
      <c r="M44" s="72"/>
    </row>
    <row r="45" spans="1:13" ht="14.25" outlineLevel="2">
      <c r="A45" s="112">
        <v>62</v>
      </c>
      <c r="B45" s="113">
        <v>61</v>
      </c>
      <c r="C45" s="113">
        <v>780</v>
      </c>
      <c r="D45" s="112">
        <v>1611000780</v>
      </c>
      <c r="E45" s="114" t="s">
        <v>973</v>
      </c>
      <c r="F45" s="115"/>
      <c r="G45" s="117"/>
      <c r="H45" s="117">
        <f>10500+30000</f>
        <v>40500</v>
      </c>
      <c r="I45" s="117">
        <f t="shared" si="1"/>
        <v>40500</v>
      </c>
      <c r="J45" s="117">
        <v>10500</v>
      </c>
      <c r="K45" s="117">
        <v>11566.1</v>
      </c>
      <c r="L45" s="201">
        <v>30000</v>
      </c>
      <c r="M45" s="72"/>
    </row>
    <row r="46" spans="1:13" ht="14.25" outlineLevel="2">
      <c r="A46" s="112">
        <v>62</v>
      </c>
      <c r="B46" s="113">
        <v>61</v>
      </c>
      <c r="C46" s="113">
        <v>510</v>
      </c>
      <c r="D46" s="112">
        <v>1611100510</v>
      </c>
      <c r="E46" s="114" t="s">
        <v>187</v>
      </c>
      <c r="F46" s="114"/>
      <c r="G46" s="117"/>
      <c r="H46" s="117"/>
      <c r="I46" s="117">
        <f t="shared" si="1"/>
        <v>0</v>
      </c>
      <c r="J46" s="117"/>
      <c r="K46" s="117">
        <v>555</v>
      </c>
      <c r="L46" s="201"/>
      <c r="M46" s="72"/>
    </row>
    <row r="47" spans="1:13" ht="14.25" outlineLevel="2">
      <c r="A47" s="112">
        <v>62</v>
      </c>
      <c r="B47" s="113">
        <v>61</v>
      </c>
      <c r="C47" s="113">
        <v>523</v>
      </c>
      <c r="D47" s="112">
        <v>1616000523</v>
      </c>
      <c r="E47" s="114" t="s">
        <v>203</v>
      </c>
      <c r="F47" s="115"/>
      <c r="G47" s="117"/>
      <c r="H47" s="117">
        <v>27200</v>
      </c>
      <c r="I47" s="117">
        <f t="shared" si="1"/>
        <v>27200</v>
      </c>
      <c r="J47" s="117">
        <v>29000</v>
      </c>
      <c r="K47" s="117">
        <v>29000</v>
      </c>
      <c r="L47" s="201"/>
      <c r="M47" s="72"/>
    </row>
    <row r="48" spans="1:13" ht="14.25" outlineLevel="2">
      <c r="A48" s="112">
        <v>62</v>
      </c>
      <c r="B48" s="113">
        <v>61</v>
      </c>
      <c r="C48" s="113">
        <v>524</v>
      </c>
      <c r="D48" s="112">
        <v>1616000524</v>
      </c>
      <c r="E48" s="114" t="s">
        <v>204</v>
      </c>
      <c r="F48" s="115"/>
      <c r="G48" s="117"/>
      <c r="H48" s="117">
        <v>20000</v>
      </c>
      <c r="I48" s="117">
        <f t="shared" si="1"/>
        <v>20000</v>
      </c>
      <c r="J48" s="117">
        <v>20000</v>
      </c>
      <c r="K48" s="117">
        <v>15000</v>
      </c>
      <c r="L48" s="201"/>
      <c r="M48" s="72"/>
    </row>
    <row r="49" spans="1:13" ht="14.25" outlineLevel="2">
      <c r="A49" s="112">
        <v>62</v>
      </c>
      <c r="B49" s="113">
        <v>61</v>
      </c>
      <c r="C49" s="113">
        <v>581</v>
      </c>
      <c r="D49" s="112">
        <v>1617000581</v>
      </c>
      <c r="E49" s="114" t="s">
        <v>196</v>
      </c>
      <c r="F49" s="115"/>
      <c r="G49" s="117"/>
      <c r="H49" s="117">
        <f>80000+50000</f>
        <v>130000</v>
      </c>
      <c r="I49" s="117">
        <f t="shared" si="1"/>
        <v>130000</v>
      </c>
      <c r="J49" s="117">
        <v>100000</v>
      </c>
      <c r="K49" s="117">
        <v>111132.93</v>
      </c>
      <c r="L49" s="201">
        <v>50000</v>
      </c>
      <c r="M49" s="72"/>
    </row>
    <row r="50" spans="1:13" ht="14.25" outlineLevel="2">
      <c r="A50" s="112">
        <v>62</v>
      </c>
      <c r="B50" s="113">
        <v>61</v>
      </c>
      <c r="C50" s="113">
        <v>582</v>
      </c>
      <c r="D50" s="112">
        <v>1617000582</v>
      </c>
      <c r="E50" s="114" t="s">
        <v>205</v>
      </c>
      <c r="F50" s="115"/>
      <c r="G50" s="117"/>
      <c r="H50" s="117">
        <v>528180</v>
      </c>
      <c r="I50" s="117">
        <f t="shared" si="1"/>
        <v>528180</v>
      </c>
      <c r="J50" s="117">
        <v>402000</v>
      </c>
      <c r="K50" s="117">
        <v>419711.33</v>
      </c>
      <c r="L50" s="201"/>
      <c r="M50" s="72"/>
    </row>
    <row r="51" spans="1:13" ht="14.25" outlineLevel="2">
      <c r="A51" s="112">
        <v>62</v>
      </c>
      <c r="B51" s="113">
        <v>61</v>
      </c>
      <c r="C51" s="113">
        <v>750</v>
      </c>
      <c r="D51" s="112">
        <v>1617000750</v>
      </c>
      <c r="E51" s="114" t="s">
        <v>206</v>
      </c>
      <c r="F51" s="114"/>
      <c r="G51" s="117"/>
      <c r="H51" s="117"/>
      <c r="I51" s="117">
        <f t="shared" si="1"/>
        <v>0</v>
      </c>
      <c r="J51" s="117"/>
      <c r="K51" s="117">
        <v>132000</v>
      </c>
      <c r="L51" s="201"/>
      <c r="M51" s="72"/>
    </row>
    <row r="52" spans="1:13" ht="14.25" outlineLevel="2">
      <c r="A52" s="112">
        <v>62</v>
      </c>
      <c r="B52" s="113">
        <v>62</v>
      </c>
      <c r="C52" s="113">
        <v>470</v>
      </c>
      <c r="D52" s="112">
        <v>1621000470</v>
      </c>
      <c r="E52" s="114" t="s">
        <v>185</v>
      </c>
      <c r="F52" s="115"/>
      <c r="G52" s="117"/>
      <c r="H52" s="117">
        <v>2000</v>
      </c>
      <c r="I52" s="117">
        <f t="shared" si="1"/>
        <v>2000</v>
      </c>
      <c r="J52" s="117"/>
      <c r="K52" s="117"/>
      <c r="L52" s="201"/>
      <c r="M52" s="72"/>
    </row>
    <row r="53" spans="1:13" ht="14.25" outlineLevel="2">
      <c r="A53" s="112">
        <v>62</v>
      </c>
      <c r="B53" s="113">
        <v>62</v>
      </c>
      <c r="C53" s="113">
        <v>521</v>
      </c>
      <c r="D53" s="112">
        <v>1621000521</v>
      </c>
      <c r="E53" s="114" t="s">
        <v>189</v>
      </c>
      <c r="F53" s="115"/>
      <c r="G53" s="117"/>
      <c r="H53" s="117">
        <v>6000</v>
      </c>
      <c r="I53" s="117">
        <f t="shared" si="1"/>
        <v>6000</v>
      </c>
      <c r="J53" s="117">
        <v>3500</v>
      </c>
      <c r="K53" s="117">
        <v>2650</v>
      </c>
      <c r="L53" s="201"/>
      <c r="M53" s="72"/>
    </row>
    <row r="54" spans="1:13" ht="14.25" outlineLevel="2">
      <c r="A54" s="112">
        <v>62</v>
      </c>
      <c r="B54" s="113">
        <v>62</v>
      </c>
      <c r="C54" s="113">
        <v>523</v>
      </c>
      <c r="D54" s="112">
        <v>1621000523</v>
      </c>
      <c r="E54" s="114" t="s">
        <v>202</v>
      </c>
      <c r="F54" s="115"/>
      <c r="G54" s="117"/>
      <c r="H54" s="117">
        <v>3000</v>
      </c>
      <c r="I54" s="117">
        <f t="shared" si="1"/>
        <v>3000</v>
      </c>
      <c r="J54" s="117">
        <v>3000</v>
      </c>
      <c r="K54" s="117">
        <v>1500</v>
      </c>
      <c r="L54" s="201"/>
      <c r="M54" s="72"/>
    </row>
    <row r="55" spans="1:13" ht="14.25" outlineLevel="2">
      <c r="A55" s="112">
        <v>62</v>
      </c>
      <c r="B55" s="113">
        <v>62</v>
      </c>
      <c r="C55" s="113">
        <v>540</v>
      </c>
      <c r="D55" s="112">
        <v>1621000540</v>
      </c>
      <c r="E55" s="114" t="s">
        <v>208</v>
      </c>
      <c r="F55" s="114"/>
      <c r="G55" s="117"/>
      <c r="H55" s="117"/>
      <c r="I55" s="117">
        <f t="shared" si="1"/>
        <v>0</v>
      </c>
      <c r="J55" s="117"/>
      <c r="K55" s="117">
        <v>606.85</v>
      </c>
      <c r="L55" s="201"/>
      <c r="M55" s="72"/>
    </row>
    <row r="56" spans="1:13" ht="14.25" outlineLevel="2">
      <c r="A56" s="112">
        <v>62</v>
      </c>
      <c r="B56" s="113">
        <v>62</v>
      </c>
      <c r="C56" s="113">
        <v>570</v>
      </c>
      <c r="D56" s="112">
        <v>1621000570</v>
      </c>
      <c r="E56" s="114" t="s">
        <v>209</v>
      </c>
      <c r="F56" s="115"/>
      <c r="G56" s="117"/>
      <c r="H56" s="117">
        <v>200000</v>
      </c>
      <c r="I56" s="117">
        <f t="shared" si="1"/>
        <v>200000</v>
      </c>
      <c r="J56" s="117">
        <v>216000</v>
      </c>
      <c r="K56" s="117">
        <v>219119.46</v>
      </c>
      <c r="L56" s="201"/>
      <c r="M56" s="72"/>
    </row>
    <row r="57" spans="1:13" ht="14.25" outlineLevel="2">
      <c r="A57" s="112">
        <v>62</v>
      </c>
      <c r="B57" s="113">
        <v>62</v>
      </c>
      <c r="C57" s="113">
        <v>750</v>
      </c>
      <c r="D57" s="112">
        <v>1621000750</v>
      </c>
      <c r="E57" s="114" t="s">
        <v>210</v>
      </c>
      <c r="F57" s="115"/>
      <c r="G57" s="117"/>
      <c r="H57" s="117">
        <v>156000</v>
      </c>
      <c r="I57" s="117">
        <f t="shared" si="1"/>
        <v>156000</v>
      </c>
      <c r="J57" s="117">
        <v>156000</v>
      </c>
      <c r="K57" s="117">
        <v>186660</v>
      </c>
      <c r="L57" s="201"/>
      <c r="M57" s="72"/>
    </row>
    <row r="58" spans="1:13" ht="14.25" outlineLevel="2">
      <c r="A58" s="112">
        <v>62</v>
      </c>
      <c r="B58" s="113">
        <v>62</v>
      </c>
      <c r="C58" s="113">
        <v>750</v>
      </c>
      <c r="D58" s="112">
        <v>1623000750</v>
      </c>
      <c r="E58" s="114" t="s">
        <v>210</v>
      </c>
      <c r="F58" s="115"/>
      <c r="G58" s="117"/>
      <c r="H58" s="117">
        <v>100000</v>
      </c>
      <c r="I58" s="117">
        <f t="shared" si="1"/>
        <v>100000</v>
      </c>
      <c r="J58" s="117">
        <v>1450000</v>
      </c>
      <c r="K58" s="117">
        <v>1455607.22</v>
      </c>
      <c r="L58" s="201"/>
      <c r="M58" s="72"/>
    </row>
    <row r="59" spans="1:13" ht="14.25" outlineLevel="2">
      <c r="A59" s="112">
        <v>62</v>
      </c>
      <c r="B59" s="113">
        <v>71</v>
      </c>
      <c r="C59" s="113">
        <v>470</v>
      </c>
      <c r="D59" s="112">
        <v>1711000470</v>
      </c>
      <c r="E59" s="114" t="s">
        <v>388</v>
      </c>
      <c r="F59" s="115"/>
      <c r="G59" s="117"/>
      <c r="H59" s="117">
        <v>3200</v>
      </c>
      <c r="I59" s="117">
        <f t="shared" si="1"/>
        <v>3200</v>
      </c>
      <c r="J59" s="117"/>
      <c r="K59" s="117"/>
      <c r="L59" s="201"/>
      <c r="M59" s="72"/>
    </row>
    <row r="60" spans="1:13" ht="14.25" outlineLevel="2">
      <c r="A60" s="112">
        <v>62</v>
      </c>
      <c r="B60" s="113">
        <v>71</v>
      </c>
      <c r="C60" s="113">
        <v>780</v>
      </c>
      <c r="D60" s="112">
        <v>1711000780</v>
      </c>
      <c r="E60" s="114" t="s">
        <v>389</v>
      </c>
      <c r="F60" s="115"/>
      <c r="G60" s="117"/>
      <c r="H60" s="117">
        <v>5000</v>
      </c>
      <c r="I60" s="117">
        <f t="shared" si="1"/>
        <v>5000</v>
      </c>
      <c r="J60" s="117">
        <v>5000</v>
      </c>
      <c r="K60" s="117">
        <v>2200</v>
      </c>
      <c r="L60" s="201"/>
      <c r="M60" s="72"/>
    </row>
    <row r="61" spans="1:13" ht="14.25" outlineLevel="2">
      <c r="A61" s="112">
        <v>62</v>
      </c>
      <c r="B61" s="113">
        <v>71</v>
      </c>
      <c r="C61" s="113">
        <v>720</v>
      </c>
      <c r="D61" s="112">
        <v>1712200720</v>
      </c>
      <c r="E61" s="114" t="s">
        <v>226</v>
      </c>
      <c r="F61" s="114"/>
      <c r="G61" s="117"/>
      <c r="H61" s="117"/>
      <c r="I61" s="117">
        <f t="shared" si="1"/>
        <v>0</v>
      </c>
      <c r="J61" s="117"/>
      <c r="K61" s="117">
        <v>2200</v>
      </c>
      <c r="L61" s="201"/>
      <c r="M61" s="72"/>
    </row>
    <row r="62" spans="1:13" ht="14.25" outlineLevel="2">
      <c r="A62" s="112">
        <v>62</v>
      </c>
      <c r="B62" s="113">
        <v>71</v>
      </c>
      <c r="C62" s="113">
        <v>750</v>
      </c>
      <c r="D62" s="112">
        <v>1712200750</v>
      </c>
      <c r="E62" s="114" t="s">
        <v>227</v>
      </c>
      <c r="F62" s="115"/>
      <c r="G62" s="117"/>
      <c r="H62" s="117">
        <f>100000+50000</f>
        <v>150000</v>
      </c>
      <c r="I62" s="117">
        <f t="shared" si="1"/>
        <v>150000</v>
      </c>
      <c r="J62" s="117">
        <v>110448</v>
      </c>
      <c r="K62" s="117">
        <v>44427</v>
      </c>
      <c r="L62" s="201">
        <v>50000</v>
      </c>
      <c r="M62" s="72"/>
    </row>
    <row r="63" spans="1:13" ht="14.25" outlineLevel="2">
      <c r="A63" s="112">
        <v>62</v>
      </c>
      <c r="B63" s="113">
        <v>71</v>
      </c>
      <c r="C63" s="113">
        <v>750</v>
      </c>
      <c r="D63" s="112">
        <v>1712300750</v>
      </c>
      <c r="E63" s="114" t="s">
        <v>228</v>
      </c>
      <c r="F63" s="115"/>
      <c r="G63" s="117"/>
      <c r="H63" s="117">
        <f>2750000+135000</f>
        <v>2885000</v>
      </c>
      <c r="I63" s="117">
        <f t="shared" si="1"/>
        <v>2885000</v>
      </c>
      <c r="J63" s="117">
        <v>2750000</v>
      </c>
      <c r="K63" s="117">
        <v>2511570</v>
      </c>
      <c r="L63" s="201"/>
      <c r="M63" s="72" t="s">
        <v>907</v>
      </c>
    </row>
    <row r="64" spans="1:13" ht="14.25" outlineLevel="2">
      <c r="A64" s="112">
        <v>62</v>
      </c>
      <c r="B64" s="113">
        <v>71</v>
      </c>
      <c r="C64" s="113">
        <v>780</v>
      </c>
      <c r="D64" s="112">
        <v>1712300780</v>
      </c>
      <c r="E64" s="114" t="s">
        <v>857</v>
      </c>
      <c r="F64" s="115"/>
      <c r="G64" s="117"/>
      <c r="H64" s="117"/>
      <c r="I64" s="117">
        <f t="shared" si="1"/>
        <v>0</v>
      </c>
      <c r="J64" s="117"/>
      <c r="K64" s="117"/>
      <c r="L64" s="201"/>
      <c r="M64" s="72"/>
    </row>
    <row r="65" spans="1:13" ht="14.25" outlineLevel="2">
      <c r="A65" s="112">
        <v>62</v>
      </c>
      <c r="B65" s="113">
        <v>71</v>
      </c>
      <c r="C65" s="113">
        <v>720</v>
      </c>
      <c r="D65" s="112">
        <v>1714200720</v>
      </c>
      <c r="E65" s="114" t="s">
        <v>230</v>
      </c>
      <c r="F65" s="114"/>
      <c r="G65" s="117"/>
      <c r="H65" s="117"/>
      <c r="I65" s="117">
        <f t="shared" si="1"/>
        <v>0</v>
      </c>
      <c r="J65" s="117"/>
      <c r="K65" s="117">
        <v>708</v>
      </c>
      <c r="L65" s="201"/>
      <c r="M65" s="72"/>
    </row>
    <row r="66" spans="1:13" ht="14.25" outlineLevel="2">
      <c r="A66" s="112">
        <v>62</v>
      </c>
      <c r="B66" s="113">
        <v>71</v>
      </c>
      <c r="C66" s="113">
        <v>810</v>
      </c>
      <c r="D66" s="112">
        <v>1714200810</v>
      </c>
      <c r="E66" s="114" t="s">
        <v>231</v>
      </c>
      <c r="F66" s="115"/>
      <c r="G66" s="117"/>
      <c r="H66" s="117">
        <v>59192</v>
      </c>
      <c r="I66" s="117">
        <f t="shared" si="1"/>
        <v>59192</v>
      </c>
      <c r="J66" s="117">
        <v>80000</v>
      </c>
      <c r="K66" s="117">
        <v>59579</v>
      </c>
      <c r="L66" s="201"/>
      <c r="M66" s="72"/>
    </row>
    <row r="67" spans="1:13" ht="14.25" outlineLevel="2">
      <c r="A67" s="112">
        <v>62</v>
      </c>
      <c r="B67" s="113">
        <v>71</v>
      </c>
      <c r="C67" s="113">
        <v>720</v>
      </c>
      <c r="D67" s="112">
        <v>1715200720</v>
      </c>
      <c r="E67" s="114" t="s">
        <v>233</v>
      </c>
      <c r="F67" s="115"/>
      <c r="G67" s="117"/>
      <c r="H67" s="117">
        <v>7000</v>
      </c>
      <c r="I67" s="117">
        <f t="shared" si="1"/>
        <v>7000</v>
      </c>
      <c r="J67" s="117">
        <v>7000</v>
      </c>
      <c r="K67" s="117">
        <v>5090</v>
      </c>
      <c r="L67" s="201"/>
      <c r="M67" s="72"/>
    </row>
    <row r="68" spans="1:13" ht="14.25" outlineLevel="2">
      <c r="A68" s="112">
        <v>62</v>
      </c>
      <c r="B68" s="113">
        <v>71</v>
      </c>
      <c r="C68" s="113">
        <v>750</v>
      </c>
      <c r="D68" s="112">
        <v>1715200750</v>
      </c>
      <c r="E68" s="114" t="s">
        <v>210</v>
      </c>
      <c r="F68" s="114"/>
      <c r="G68" s="117"/>
      <c r="H68" s="117"/>
      <c r="I68" s="117">
        <f t="shared" si="1"/>
        <v>0</v>
      </c>
      <c r="J68" s="117">
        <v>16000</v>
      </c>
      <c r="K68" s="117">
        <v>11357.1</v>
      </c>
      <c r="L68" s="201"/>
      <c r="M68" s="72"/>
    </row>
    <row r="69" spans="1:13" ht="14.25" outlineLevel="2">
      <c r="A69" s="112">
        <v>62</v>
      </c>
      <c r="B69" s="113">
        <v>72</v>
      </c>
      <c r="C69" s="113">
        <v>410</v>
      </c>
      <c r="D69" s="112">
        <v>1721100410</v>
      </c>
      <c r="E69" s="114" t="s">
        <v>235</v>
      </c>
      <c r="F69" s="115"/>
      <c r="G69" s="117"/>
      <c r="H69" s="117">
        <v>11538</v>
      </c>
      <c r="I69" s="117">
        <f t="shared" si="1"/>
        <v>11538</v>
      </c>
      <c r="J69" s="117">
        <v>11538</v>
      </c>
      <c r="K69" s="117">
        <v>11538</v>
      </c>
      <c r="L69" s="201"/>
      <c r="M69" s="72"/>
    </row>
    <row r="70" spans="1:13" ht="14.25" outlineLevel="2">
      <c r="A70" s="112">
        <v>62</v>
      </c>
      <c r="B70" s="113">
        <v>72</v>
      </c>
      <c r="C70" s="113">
        <v>430</v>
      </c>
      <c r="D70" s="112">
        <v>1721100430</v>
      </c>
      <c r="E70" s="114" t="s">
        <v>236</v>
      </c>
      <c r="F70" s="115"/>
      <c r="G70" s="117"/>
      <c r="H70" s="117">
        <v>3333</v>
      </c>
      <c r="I70" s="117">
        <f t="shared" si="1"/>
        <v>3333</v>
      </c>
      <c r="J70" s="117">
        <v>3333</v>
      </c>
      <c r="K70" s="117">
        <v>2500</v>
      </c>
      <c r="L70" s="201"/>
      <c r="M70" s="72"/>
    </row>
    <row r="71" spans="1:13" ht="14.25" outlineLevel="2">
      <c r="A71" s="112">
        <v>62</v>
      </c>
      <c r="B71" s="113">
        <v>72</v>
      </c>
      <c r="C71" s="113">
        <v>810</v>
      </c>
      <c r="D71" s="112">
        <v>1723000810</v>
      </c>
      <c r="E71" s="114" t="s">
        <v>237</v>
      </c>
      <c r="F71" s="115"/>
      <c r="G71" s="117"/>
      <c r="H71" s="117">
        <v>84000</v>
      </c>
      <c r="I71" s="117">
        <f t="shared" si="1"/>
        <v>84000</v>
      </c>
      <c r="J71" s="117">
        <v>84000</v>
      </c>
      <c r="K71" s="117">
        <v>10703</v>
      </c>
      <c r="L71" s="201"/>
      <c r="M71" s="72"/>
    </row>
    <row r="72" spans="1:13" ht="14.25" outlineLevel="2">
      <c r="A72" s="112">
        <v>62</v>
      </c>
      <c r="B72" s="113">
        <v>72</v>
      </c>
      <c r="C72" s="113">
        <v>810</v>
      </c>
      <c r="D72" s="112">
        <v>1723001810</v>
      </c>
      <c r="E72" s="114" t="s">
        <v>238</v>
      </c>
      <c r="F72" s="115"/>
      <c r="G72" s="117"/>
      <c r="H72" s="117">
        <v>100000</v>
      </c>
      <c r="I72" s="117">
        <f t="shared" si="1"/>
        <v>100000</v>
      </c>
      <c r="J72" s="117">
        <v>100000</v>
      </c>
      <c r="K72" s="117">
        <v>60802</v>
      </c>
      <c r="L72" s="201"/>
      <c r="M72" s="72"/>
    </row>
    <row r="73" spans="1:13" ht="14.25" outlineLevel="2">
      <c r="A73" s="112">
        <v>62</v>
      </c>
      <c r="B73" s="113">
        <v>72</v>
      </c>
      <c r="C73" s="113">
        <v>810</v>
      </c>
      <c r="D73" s="112">
        <v>1724000810</v>
      </c>
      <c r="E73" s="114" t="s">
        <v>239</v>
      </c>
      <c r="F73" s="115"/>
      <c r="G73" s="117"/>
      <c r="H73" s="117">
        <v>105553</v>
      </c>
      <c r="I73" s="117">
        <f t="shared" si="1"/>
        <v>105553</v>
      </c>
      <c r="J73" s="117">
        <v>112500</v>
      </c>
      <c r="K73" s="117">
        <v>307758</v>
      </c>
      <c r="L73" s="201"/>
      <c r="M73" s="72"/>
    </row>
    <row r="74" spans="1:13" ht="14.25" outlineLevel="2">
      <c r="A74" s="112">
        <v>62</v>
      </c>
      <c r="B74" s="113">
        <v>73</v>
      </c>
      <c r="C74" s="113">
        <v>470</v>
      </c>
      <c r="D74" s="112">
        <v>1731000470</v>
      </c>
      <c r="E74" s="114" t="s">
        <v>223</v>
      </c>
      <c r="F74" s="114"/>
      <c r="G74" s="117"/>
      <c r="H74" s="117"/>
      <c r="I74" s="117">
        <f t="shared" si="1"/>
        <v>0</v>
      </c>
      <c r="J74" s="117"/>
      <c r="K74" s="117">
        <v>450</v>
      </c>
      <c r="L74" s="201"/>
      <c r="M74" s="72"/>
    </row>
    <row r="75" spans="1:13" ht="14.25" outlineLevel="2">
      <c r="A75" s="112">
        <v>62</v>
      </c>
      <c r="B75" s="113">
        <v>73</v>
      </c>
      <c r="C75" s="113">
        <v>521</v>
      </c>
      <c r="D75" s="112">
        <v>1731000521</v>
      </c>
      <c r="E75" s="114" t="s">
        <v>189</v>
      </c>
      <c r="F75" s="115"/>
      <c r="G75" s="117"/>
      <c r="H75" s="117">
        <v>3500</v>
      </c>
      <c r="I75" s="117">
        <f t="shared" si="1"/>
        <v>3500</v>
      </c>
      <c r="J75" s="117"/>
      <c r="K75" s="117">
        <v>450</v>
      </c>
      <c r="L75" s="201"/>
      <c r="M75" s="72"/>
    </row>
    <row r="76" spans="1:13" ht="14.25" outlineLevel="2">
      <c r="A76" s="112">
        <v>62</v>
      </c>
      <c r="B76" s="113">
        <v>73</v>
      </c>
      <c r="C76" s="113">
        <v>522</v>
      </c>
      <c r="D76" s="112">
        <v>1731000522</v>
      </c>
      <c r="E76" s="114" t="s">
        <v>241</v>
      </c>
      <c r="F76" s="114"/>
      <c r="G76" s="117"/>
      <c r="H76" s="117"/>
      <c r="I76" s="117">
        <f t="shared" si="1"/>
        <v>0</v>
      </c>
      <c r="J76" s="117"/>
      <c r="K76" s="117">
        <v>519</v>
      </c>
      <c r="L76" s="201"/>
      <c r="M76" s="72"/>
    </row>
    <row r="77" spans="1:13" ht="14.25" outlineLevel="2">
      <c r="A77" s="112">
        <v>62</v>
      </c>
      <c r="B77" s="113">
        <v>73</v>
      </c>
      <c r="C77" s="113">
        <v>740</v>
      </c>
      <c r="D77" s="112">
        <v>1731000740</v>
      </c>
      <c r="E77" s="114" t="s">
        <v>242</v>
      </c>
      <c r="F77" s="115"/>
      <c r="G77" s="117"/>
      <c r="H77" s="117">
        <v>25000</v>
      </c>
      <c r="I77" s="117">
        <f t="shared" si="1"/>
        <v>25000</v>
      </c>
      <c r="J77" s="117"/>
      <c r="K77" s="117"/>
      <c r="L77" s="201"/>
      <c r="M77" s="72"/>
    </row>
    <row r="78" spans="1:13" ht="14.25" outlineLevel="2">
      <c r="A78" s="112">
        <v>62</v>
      </c>
      <c r="B78" s="113">
        <v>73</v>
      </c>
      <c r="C78" s="113">
        <v>750</v>
      </c>
      <c r="D78" s="112">
        <v>1731000750</v>
      </c>
      <c r="E78" s="114" t="s">
        <v>243</v>
      </c>
      <c r="F78" s="115"/>
      <c r="G78" s="117"/>
      <c r="H78" s="117">
        <v>300000</v>
      </c>
      <c r="I78" s="117">
        <f t="shared" si="1"/>
        <v>300000</v>
      </c>
      <c r="J78" s="117">
        <v>358000</v>
      </c>
      <c r="K78" s="117">
        <v>110225.9</v>
      </c>
      <c r="L78" s="201"/>
      <c r="M78" s="72"/>
    </row>
    <row r="79" spans="1:13" ht="14.25" outlineLevel="2">
      <c r="A79" s="112">
        <v>62</v>
      </c>
      <c r="B79" s="113">
        <v>73</v>
      </c>
      <c r="C79" s="113">
        <v>780</v>
      </c>
      <c r="D79" s="112">
        <v>1731000780</v>
      </c>
      <c r="E79" s="114" t="s">
        <v>198</v>
      </c>
      <c r="F79" s="115"/>
      <c r="G79" s="117"/>
      <c r="H79" s="117">
        <v>10000</v>
      </c>
      <c r="I79" s="117">
        <f t="shared" si="1"/>
        <v>10000</v>
      </c>
      <c r="J79" s="117"/>
      <c r="K79" s="117"/>
      <c r="L79" s="201"/>
      <c r="M79" s="72"/>
    </row>
    <row r="80" spans="1:13" ht="14.25" outlineLevel="2">
      <c r="A80" s="112">
        <v>62</v>
      </c>
      <c r="B80" s="113">
        <v>73</v>
      </c>
      <c r="C80" s="113">
        <v>830</v>
      </c>
      <c r="D80" s="112">
        <v>1733400830</v>
      </c>
      <c r="E80" s="114" t="s">
        <v>244</v>
      </c>
      <c r="F80" s="115"/>
      <c r="G80" s="117"/>
      <c r="H80" s="117">
        <v>889500</v>
      </c>
      <c r="I80" s="117">
        <f t="shared" si="1"/>
        <v>889500</v>
      </c>
      <c r="J80" s="117">
        <v>438000</v>
      </c>
      <c r="K80" s="117">
        <v>438000</v>
      </c>
      <c r="L80" s="201"/>
      <c r="M80" s="72"/>
    </row>
    <row r="81" spans="1:13" ht="14.25" outlineLevel="2">
      <c r="A81" s="112">
        <v>62</v>
      </c>
      <c r="B81" s="113">
        <v>74</v>
      </c>
      <c r="C81" s="113">
        <v>910</v>
      </c>
      <c r="D81" s="113">
        <v>1741000910</v>
      </c>
      <c r="E81" s="118" t="s">
        <v>386</v>
      </c>
      <c r="F81" s="118"/>
      <c r="G81" s="117"/>
      <c r="H81" s="117"/>
      <c r="I81" s="117">
        <f t="shared" si="1"/>
        <v>0</v>
      </c>
      <c r="J81" s="117">
        <v>200000</v>
      </c>
      <c r="K81" s="117"/>
      <c r="L81" s="201"/>
      <c r="M81" s="72"/>
    </row>
    <row r="82" spans="1:13" ht="14.25" outlineLevel="2">
      <c r="A82" s="112">
        <v>62</v>
      </c>
      <c r="B82" s="113">
        <v>74</v>
      </c>
      <c r="C82" s="113">
        <v>720</v>
      </c>
      <c r="D82" s="112">
        <v>1742000720</v>
      </c>
      <c r="E82" s="114" t="s">
        <v>245</v>
      </c>
      <c r="F82" s="115"/>
      <c r="G82" s="117"/>
      <c r="H82" s="117">
        <v>33430</v>
      </c>
      <c r="I82" s="117">
        <f t="shared" si="1"/>
        <v>33430</v>
      </c>
      <c r="J82" s="117">
        <v>20000</v>
      </c>
      <c r="K82" s="117">
        <v>17716.17</v>
      </c>
      <c r="L82" s="201"/>
      <c r="M82" s="72"/>
    </row>
    <row r="83" spans="1:13" ht="14.25" outlineLevel="2">
      <c r="A83" s="112">
        <v>62</v>
      </c>
      <c r="B83" s="113">
        <v>74</v>
      </c>
      <c r="C83" s="113">
        <v>780</v>
      </c>
      <c r="D83" s="112">
        <v>1742000780</v>
      </c>
      <c r="E83" s="114" t="s">
        <v>198</v>
      </c>
      <c r="F83" s="115"/>
      <c r="G83" s="117"/>
      <c r="H83" s="117">
        <v>1000</v>
      </c>
      <c r="I83" s="117">
        <f t="shared" si="1"/>
        <v>1000</v>
      </c>
      <c r="J83" s="117"/>
      <c r="K83" s="117"/>
      <c r="L83" s="201"/>
      <c r="M83" s="72"/>
    </row>
    <row r="84" spans="1:13" ht="14.25" outlineLevel="2">
      <c r="A84" s="112">
        <v>62</v>
      </c>
      <c r="B84" s="113">
        <v>74</v>
      </c>
      <c r="C84" s="113">
        <v>910</v>
      </c>
      <c r="D84" s="113">
        <v>1742000910</v>
      </c>
      <c r="E84" s="118" t="s">
        <v>387</v>
      </c>
      <c r="F84" s="118"/>
      <c r="G84" s="117"/>
      <c r="H84" s="117"/>
      <c r="I84" s="117">
        <f t="shared" si="1"/>
        <v>0</v>
      </c>
      <c r="J84" s="117">
        <v>1200000</v>
      </c>
      <c r="K84" s="117"/>
      <c r="L84" s="201"/>
      <c r="M84" s="72"/>
    </row>
    <row r="85" spans="1:13" ht="14.25" outlineLevel="2">
      <c r="A85" s="112">
        <v>62</v>
      </c>
      <c r="B85" s="113">
        <v>74</v>
      </c>
      <c r="C85" s="113">
        <v>430</v>
      </c>
      <c r="D85" s="112">
        <v>1743000430</v>
      </c>
      <c r="E85" s="114" t="s">
        <v>236</v>
      </c>
      <c r="F85" s="115"/>
      <c r="G85" s="117"/>
      <c r="H85" s="117">
        <v>214000</v>
      </c>
      <c r="I85" s="117">
        <f t="shared" si="1"/>
        <v>214000</v>
      </c>
      <c r="J85" s="117">
        <v>214000</v>
      </c>
      <c r="K85" s="117">
        <v>249446.46</v>
      </c>
      <c r="L85" s="201"/>
      <c r="M85" s="72"/>
    </row>
    <row r="86" spans="1:13" ht="14.25" outlineLevel="2">
      <c r="A86" s="112">
        <v>62</v>
      </c>
      <c r="B86" s="113">
        <v>74</v>
      </c>
      <c r="C86" s="113">
        <v>720</v>
      </c>
      <c r="D86" s="112">
        <v>1743000720</v>
      </c>
      <c r="E86" s="114" t="s">
        <v>247</v>
      </c>
      <c r="F86" s="114"/>
      <c r="G86" s="117"/>
      <c r="H86" s="117">
        <v>40000</v>
      </c>
      <c r="I86" s="117">
        <f t="shared" si="1"/>
        <v>40000</v>
      </c>
      <c r="J86" s="117"/>
      <c r="K86" s="117">
        <v>9306.55</v>
      </c>
      <c r="L86" s="201">
        <v>40000</v>
      </c>
      <c r="M86" s="72"/>
    </row>
    <row r="87" spans="1:13" ht="14.25" outlineLevel="2">
      <c r="A87" s="112">
        <v>62</v>
      </c>
      <c r="B87" s="113">
        <v>74</v>
      </c>
      <c r="C87" s="113">
        <v>750</v>
      </c>
      <c r="D87" s="112">
        <v>1743000750</v>
      </c>
      <c r="E87" s="114" t="s">
        <v>210</v>
      </c>
      <c r="F87" s="115"/>
      <c r="G87" s="117"/>
      <c r="H87" s="117">
        <v>80000</v>
      </c>
      <c r="I87" s="117">
        <f t="shared" si="1"/>
        <v>80000</v>
      </c>
      <c r="J87" s="117">
        <v>80000</v>
      </c>
      <c r="K87" s="117">
        <v>84960</v>
      </c>
      <c r="L87" s="201"/>
      <c r="M87" s="72"/>
    </row>
    <row r="88" spans="1:13" ht="14.25" outlineLevel="2">
      <c r="A88" s="112">
        <v>62</v>
      </c>
      <c r="B88" s="113">
        <v>74</v>
      </c>
      <c r="C88" s="113">
        <v>910</v>
      </c>
      <c r="D88" s="113">
        <v>1743000910</v>
      </c>
      <c r="E88" s="118" t="s">
        <v>872</v>
      </c>
      <c r="F88" s="118"/>
      <c r="G88" s="117"/>
      <c r="H88" s="117"/>
      <c r="I88" s="117">
        <f t="shared" si="1"/>
        <v>0</v>
      </c>
      <c r="J88" s="117">
        <v>52000</v>
      </c>
      <c r="K88" s="117"/>
      <c r="L88" s="201"/>
      <c r="M88" s="72"/>
    </row>
    <row r="89" spans="1:13" ht="14.25" outlineLevel="2">
      <c r="A89" s="112">
        <v>62</v>
      </c>
      <c r="B89" s="113">
        <v>74</v>
      </c>
      <c r="C89" s="113">
        <v>750</v>
      </c>
      <c r="D89" s="112">
        <v>1745000750</v>
      </c>
      <c r="E89" s="114" t="s">
        <v>210</v>
      </c>
      <c r="F89" s="115"/>
      <c r="G89" s="117"/>
      <c r="H89" s="117">
        <f>17613+50000</f>
        <v>67613</v>
      </c>
      <c r="I89" s="117">
        <f t="shared" si="1"/>
        <v>67613</v>
      </c>
      <c r="J89" s="117">
        <v>17613</v>
      </c>
      <c r="K89" s="117">
        <v>19582</v>
      </c>
      <c r="L89" s="201">
        <v>50000</v>
      </c>
      <c r="M89" s="72"/>
    </row>
    <row r="90" spans="1:13" ht="14.25" outlineLevel="2">
      <c r="A90" s="112">
        <v>62</v>
      </c>
      <c r="B90" s="113">
        <v>74</v>
      </c>
      <c r="C90" s="113">
        <v>810</v>
      </c>
      <c r="D90" s="112">
        <v>1745000810</v>
      </c>
      <c r="E90" s="114" t="s">
        <v>249</v>
      </c>
      <c r="F90" s="115"/>
      <c r="G90" s="117"/>
      <c r="H90" s="117">
        <v>90161</v>
      </c>
      <c r="I90" s="117">
        <f t="shared" si="1"/>
        <v>90161</v>
      </c>
      <c r="J90" s="117">
        <v>90161</v>
      </c>
      <c r="K90" s="117">
        <v>84339</v>
      </c>
      <c r="L90" s="201"/>
      <c r="M90" s="72"/>
    </row>
    <row r="91" spans="1:13" ht="14.25" outlineLevel="2">
      <c r="A91" s="112">
        <v>62</v>
      </c>
      <c r="B91" s="113">
        <v>74</v>
      </c>
      <c r="C91" s="113">
        <v>430</v>
      </c>
      <c r="D91" s="112">
        <v>1746000430</v>
      </c>
      <c r="E91" s="114" t="s">
        <v>236</v>
      </c>
      <c r="F91" s="115"/>
      <c r="G91" s="117"/>
      <c r="H91" s="117">
        <v>28748</v>
      </c>
      <c r="I91" s="117">
        <f aca="true" t="shared" si="2" ref="I91:I154">H91+G91</f>
        <v>28748</v>
      </c>
      <c r="J91" s="117">
        <v>11418</v>
      </c>
      <c r="K91" s="117">
        <v>9370.12</v>
      </c>
      <c r="L91" s="201"/>
      <c r="M91" s="72"/>
    </row>
    <row r="92" spans="1:13" ht="14.25" outlineLevel="2">
      <c r="A92" s="112">
        <v>62</v>
      </c>
      <c r="B92" s="113">
        <v>75</v>
      </c>
      <c r="C92" s="113">
        <v>514</v>
      </c>
      <c r="D92" s="112">
        <v>1752000514</v>
      </c>
      <c r="E92" s="114" t="s">
        <v>250</v>
      </c>
      <c r="F92" s="115"/>
      <c r="G92" s="117"/>
      <c r="H92" s="117">
        <v>2000</v>
      </c>
      <c r="I92" s="117">
        <f t="shared" si="2"/>
        <v>2000</v>
      </c>
      <c r="J92" s="117"/>
      <c r="K92" s="117">
        <v>1300</v>
      </c>
      <c r="L92" s="201"/>
      <c r="M92" s="72"/>
    </row>
    <row r="93" spans="1:13" ht="14.25" outlineLevel="2">
      <c r="A93" s="112">
        <v>62</v>
      </c>
      <c r="B93" s="113">
        <v>75</v>
      </c>
      <c r="C93" s="113">
        <v>780</v>
      </c>
      <c r="D93" s="112">
        <v>1752000780</v>
      </c>
      <c r="E93" s="114" t="s">
        <v>250</v>
      </c>
      <c r="F93" s="115"/>
      <c r="G93" s="117"/>
      <c r="H93" s="117"/>
      <c r="I93" s="117">
        <f t="shared" si="2"/>
        <v>0</v>
      </c>
      <c r="J93" s="117"/>
      <c r="K93" s="117"/>
      <c r="L93" s="201"/>
      <c r="M93" s="72"/>
    </row>
    <row r="94" spans="1:13" ht="14.25" outlineLevel="2">
      <c r="A94" s="112">
        <v>62</v>
      </c>
      <c r="B94" s="113">
        <v>76</v>
      </c>
      <c r="C94" s="113">
        <v>440</v>
      </c>
      <c r="D94" s="112">
        <v>1767000440</v>
      </c>
      <c r="E94" s="114" t="s">
        <v>251</v>
      </c>
      <c r="F94" s="115"/>
      <c r="G94" s="117"/>
      <c r="H94" s="117">
        <v>405000</v>
      </c>
      <c r="I94" s="117">
        <f t="shared" si="2"/>
        <v>405000</v>
      </c>
      <c r="J94" s="117">
        <v>405000</v>
      </c>
      <c r="K94" s="117">
        <v>429221</v>
      </c>
      <c r="L94" s="201"/>
      <c r="M94" s="72"/>
    </row>
    <row r="95" spans="1:13" ht="14.25" outlineLevel="2">
      <c r="A95" s="112">
        <v>62</v>
      </c>
      <c r="B95" s="113">
        <v>76</v>
      </c>
      <c r="C95" s="113">
        <v>441</v>
      </c>
      <c r="D95" s="112">
        <v>1767000441</v>
      </c>
      <c r="E95" s="114" t="s">
        <v>252</v>
      </c>
      <c r="F95" s="115"/>
      <c r="G95" s="117"/>
      <c r="H95" s="117">
        <v>5000</v>
      </c>
      <c r="I95" s="117">
        <f t="shared" si="2"/>
        <v>5000</v>
      </c>
      <c r="J95" s="117">
        <v>5000</v>
      </c>
      <c r="K95" s="117">
        <v>3995</v>
      </c>
      <c r="L95" s="201"/>
      <c r="M95" s="72"/>
    </row>
    <row r="96" spans="1:13" ht="14.25" outlineLevel="2">
      <c r="A96" s="112">
        <v>62</v>
      </c>
      <c r="B96" s="113">
        <v>76</v>
      </c>
      <c r="C96" s="113">
        <v>910</v>
      </c>
      <c r="D96" s="112">
        <v>1769000910</v>
      </c>
      <c r="E96" s="114" t="s">
        <v>253</v>
      </c>
      <c r="F96" s="114"/>
      <c r="G96" s="117"/>
      <c r="H96" s="117">
        <f>200000+200000</f>
        <v>400000</v>
      </c>
      <c r="I96" s="117">
        <f t="shared" si="2"/>
        <v>400000</v>
      </c>
      <c r="J96" s="117"/>
      <c r="K96" s="117">
        <v>100098</v>
      </c>
      <c r="L96" s="201">
        <v>200000</v>
      </c>
      <c r="M96" s="72"/>
    </row>
    <row r="97" spans="1:13" ht="14.25" outlineLevel="2">
      <c r="A97" s="112">
        <v>62</v>
      </c>
      <c r="B97" s="112">
        <v>82</v>
      </c>
      <c r="C97" s="112">
        <v>780</v>
      </c>
      <c r="D97" s="112">
        <v>1822000780</v>
      </c>
      <c r="E97" s="114" t="s">
        <v>324</v>
      </c>
      <c r="F97" s="114"/>
      <c r="G97" s="117"/>
      <c r="H97" s="117"/>
      <c r="I97" s="117">
        <f t="shared" si="2"/>
        <v>0</v>
      </c>
      <c r="J97" s="117">
        <v>100000</v>
      </c>
      <c r="K97" s="112"/>
      <c r="L97" s="202"/>
      <c r="M97" s="72"/>
    </row>
    <row r="98" spans="1:13" ht="14.25" outlineLevel="2">
      <c r="A98" s="112">
        <v>62</v>
      </c>
      <c r="B98" s="112">
        <v>82</v>
      </c>
      <c r="C98" s="112">
        <v>980</v>
      </c>
      <c r="D98" s="112">
        <v>1822100980</v>
      </c>
      <c r="E98" s="114" t="s">
        <v>325</v>
      </c>
      <c r="F98" s="115"/>
      <c r="G98" s="117"/>
      <c r="H98" s="117">
        <v>220000</v>
      </c>
      <c r="I98" s="117">
        <f t="shared" si="2"/>
        <v>220000</v>
      </c>
      <c r="J98" s="117">
        <v>130000</v>
      </c>
      <c r="K98" s="112">
        <v>208209.75</v>
      </c>
      <c r="L98" s="202"/>
      <c r="M98" s="72"/>
    </row>
    <row r="99" spans="1:13" ht="14.25" outlineLevel="2">
      <c r="A99" s="112">
        <v>62</v>
      </c>
      <c r="B99" s="112">
        <v>82</v>
      </c>
      <c r="C99" s="112">
        <v>430</v>
      </c>
      <c r="D99" s="112">
        <v>1823000430</v>
      </c>
      <c r="E99" s="114" t="s">
        <v>236</v>
      </c>
      <c r="F99" s="115"/>
      <c r="G99" s="117"/>
      <c r="H99" s="117">
        <v>10000</v>
      </c>
      <c r="I99" s="117">
        <f t="shared" si="2"/>
        <v>10000</v>
      </c>
      <c r="J99" s="117">
        <v>10000</v>
      </c>
      <c r="K99" s="112">
        <v>19103.43</v>
      </c>
      <c r="L99" s="202"/>
      <c r="M99" s="72"/>
    </row>
    <row r="100" spans="1:13" ht="14.25" outlineLevel="2">
      <c r="A100" s="112">
        <v>62</v>
      </c>
      <c r="B100" s="112">
        <v>82</v>
      </c>
      <c r="C100" s="112">
        <v>470</v>
      </c>
      <c r="D100" s="112">
        <v>1823000470</v>
      </c>
      <c r="E100" s="114" t="s">
        <v>185</v>
      </c>
      <c r="F100" s="114"/>
      <c r="G100" s="117"/>
      <c r="H100" s="117"/>
      <c r="I100" s="117">
        <f t="shared" si="2"/>
        <v>0</v>
      </c>
      <c r="J100" s="117"/>
      <c r="K100" s="112">
        <v>113.36</v>
      </c>
      <c r="L100" s="202"/>
      <c r="M100" s="72"/>
    </row>
    <row r="101" spans="1:13" ht="14.25" outlineLevel="2">
      <c r="A101" s="112">
        <v>62</v>
      </c>
      <c r="B101" s="112">
        <v>82</v>
      </c>
      <c r="C101" s="112">
        <v>540</v>
      </c>
      <c r="D101" s="112">
        <v>1823000540</v>
      </c>
      <c r="E101" s="114" t="s">
        <v>327</v>
      </c>
      <c r="F101" s="115"/>
      <c r="G101" s="117"/>
      <c r="H101" s="117">
        <v>1750</v>
      </c>
      <c r="I101" s="117">
        <f t="shared" si="2"/>
        <v>1750</v>
      </c>
      <c r="J101" s="117">
        <v>2000</v>
      </c>
      <c r="K101" s="112">
        <v>1723.53</v>
      </c>
      <c r="L101" s="202"/>
      <c r="M101" s="72"/>
    </row>
    <row r="102" spans="1:13" ht="14.25" outlineLevel="2">
      <c r="A102" s="112">
        <v>62</v>
      </c>
      <c r="B102" s="112">
        <v>82</v>
      </c>
      <c r="C102" s="112">
        <v>780</v>
      </c>
      <c r="D102" s="112">
        <v>1823000780</v>
      </c>
      <c r="E102" s="114" t="s">
        <v>198</v>
      </c>
      <c r="F102" s="115"/>
      <c r="G102" s="117"/>
      <c r="H102" s="117">
        <v>3000</v>
      </c>
      <c r="I102" s="117">
        <f t="shared" si="2"/>
        <v>3000</v>
      </c>
      <c r="J102" s="117">
        <v>3000</v>
      </c>
      <c r="K102" s="112">
        <v>3437.09</v>
      </c>
      <c r="L102" s="202"/>
      <c r="M102" s="72"/>
    </row>
    <row r="103" spans="1:13" ht="14.25" outlineLevel="2">
      <c r="A103" s="112">
        <v>62</v>
      </c>
      <c r="B103" s="112">
        <v>82</v>
      </c>
      <c r="C103" s="112">
        <v>430</v>
      </c>
      <c r="D103" s="112">
        <v>1824000430</v>
      </c>
      <c r="E103" s="114" t="s">
        <v>236</v>
      </c>
      <c r="F103" s="115"/>
      <c r="G103" s="117"/>
      <c r="H103" s="117">
        <v>50000</v>
      </c>
      <c r="I103" s="117">
        <f t="shared" si="2"/>
        <v>50000</v>
      </c>
      <c r="J103" s="117">
        <v>65000</v>
      </c>
      <c r="K103" s="112">
        <v>64595.32</v>
      </c>
      <c r="L103" s="202"/>
      <c r="M103" s="72"/>
    </row>
    <row r="104" spans="1:13" ht="14.25" outlineLevel="2">
      <c r="A104" s="112">
        <v>62</v>
      </c>
      <c r="B104" s="112">
        <v>82</v>
      </c>
      <c r="C104" s="112">
        <v>540</v>
      </c>
      <c r="D104" s="112">
        <v>1824000540</v>
      </c>
      <c r="E104" s="114" t="s">
        <v>328</v>
      </c>
      <c r="F104" s="115"/>
      <c r="G104" s="117"/>
      <c r="H104" s="117">
        <v>2800</v>
      </c>
      <c r="I104" s="117">
        <f t="shared" si="2"/>
        <v>2800</v>
      </c>
      <c r="J104" s="117">
        <v>4000</v>
      </c>
      <c r="K104" s="112">
        <v>4454.51</v>
      </c>
      <c r="L104" s="202"/>
      <c r="M104" s="72"/>
    </row>
    <row r="105" spans="1:13" ht="14.25" outlineLevel="2">
      <c r="A105" s="112">
        <v>62</v>
      </c>
      <c r="B105" s="112">
        <v>82</v>
      </c>
      <c r="C105" s="112">
        <v>810</v>
      </c>
      <c r="D105" s="112">
        <v>1824000810</v>
      </c>
      <c r="E105" s="114" t="s">
        <v>329</v>
      </c>
      <c r="F105" s="115"/>
      <c r="G105" s="117"/>
      <c r="H105" s="117">
        <v>200000</v>
      </c>
      <c r="I105" s="117">
        <f t="shared" si="2"/>
        <v>200000</v>
      </c>
      <c r="J105" s="117">
        <v>150000</v>
      </c>
      <c r="K105" s="112">
        <v>249477</v>
      </c>
      <c r="L105" s="202">
        <v>100000</v>
      </c>
      <c r="M105" s="72"/>
    </row>
    <row r="106" spans="1:13" ht="14.25" outlineLevel="2">
      <c r="A106" s="112">
        <v>62</v>
      </c>
      <c r="B106" s="112">
        <v>82</v>
      </c>
      <c r="C106" s="112">
        <v>810</v>
      </c>
      <c r="D106" s="112">
        <v>1824001810</v>
      </c>
      <c r="E106" s="114" t="s">
        <v>860</v>
      </c>
      <c r="F106" s="114"/>
      <c r="G106" s="117"/>
      <c r="H106" s="117">
        <v>100000</v>
      </c>
      <c r="I106" s="117">
        <f t="shared" si="2"/>
        <v>100000</v>
      </c>
      <c r="J106" s="117"/>
      <c r="K106" s="112"/>
      <c r="L106" s="202"/>
      <c r="M106" s="72"/>
    </row>
    <row r="107" spans="1:13" ht="14.25" outlineLevel="2">
      <c r="A107" s="112">
        <v>62</v>
      </c>
      <c r="B107" s="112">
        <v>82</v>
      </c>
      <c r="C107" s="112">
        <v>410</v>
      </c>
      <c r="D107" s="112">
        <v>1826400410</v>
      </c>
      <c r="E107" s="114" t="s">
        <v>330</v>
      </c>
      <c r="F107" s="115"/>
      <c r="G107" s="117"/>
      <c r="H107" s="117">
        <v>46500</v>
      </c>
      <c r="I107" s="117">
        <f t="shared" si="2"/>
        <v>46500</v>
      </c>
      <c r="J107" s="117">
        <v>21000</v>
      </c>
      <c r="K107" s="112">
        <v>27533</v>
      </c>
      <c r="L107" s="202"/>
      <c r="M107" s="72"/>
    </row>
    <row r="108" spans="1:13" ht="14.25" outlineLevel="2">
      <c r="A108" s="112">
        <v>62</v>
      </c>
      <c r="B108" s="112">
        <v>82</v>
      </c>
      <c r="C108" s="112">
        <v>430</v>
      </c>
      <c r="D108" s="112">
        <v>1826400430</v>
      </c>
      <c r="E108" s="114" t="s">
        <v>232</v>
      </c>
      <c r="F108" s="115"/>
      <c r="G108" s="117"/>
      <c r="H108" s="117">
        <v>8000</v>
      </c>
      <c r="I108" s="117">
        <f t="shared" si="2"/>
        <v>8000</v>
      </c>
      <c r="J108" s="117"/>
      <c r="K108" s="112">
        <v>866</v>
      </c>
      <c r="L108" s="202"/>
      <c r="M108" s="72"/>
    </row>
    <row r="109" spans="1:13" ht="14.25" outlineLevel="2">
      <c r="A109" s="112">
        <v>62</v>
      </c>
      <c r="B109" s="112">
        <v>82</v>
      </c>
      <c r="C109" s="112">
        <v>410</v>
      </c>
      <c r="D109" s="112">
        <v>1828300410</v>
      </c>
      <c r="E109" s="114" t="s">
        <v>332</v>
      </c>
      <c r="F109" s="115"/>
      <c r="G109" s="117"/>
      <c r="H109" s="117">
        <v>46000</v>
      </c>
      <c r="I109" s="117">
        <f t="shared" si="2"/>
        <v>46000</v>
      </c>
      <c r="J109" s="117"/>
      <c r="K109" s="112"/>
      <c r="L109" s="202"/>
      <c r="M109" s="72"/>
    </row>
    <row r="110" spans="1:13" ht="14.25" outlineLevel="2">
      <c r="A110" s="112">
        <v>62</v>
      </c>
      <c r="B110" s="112">
        <v>82</v>
      </c>
      <c r="C110" s="112">
        <v>430</v>
      </c>
      <c r="D110" s="112">
        <v>1828300430</v>
      </c>
      <c r="E110" s="114" t="s">
        <v>236</v>
      </c>
      <c r="F110" s="115"/>
      <c r="G110" s="117"/>
      <c r="H110" s="117">
        <v>6000</v>
      </c>
      <c r="I110" s="117">
        <f t="shared" si="2"/>
        <v>6000</v>
      </c>
      <c r="J110" s="117"/>
      <c r="K110" s="112">
        <v>283.66</v>
      </c>
      <c r="L110" s="202"/>
      <c r="M110" s="72"/>
    </row>
    <row r="111" spans="1:13" ht="14.25" outlineLevel="2">
      <c r="A111" s="112">
        <v>62</v>
      </c>
      <c r="B111" s="112">
        <v>82</v>
      </c>
      <c r="C111" s="112">
        <v>525</v>
      </c>
      <c r="D111" s="112">
        <v>1828300525</v>
      </c>
      <c r="E111" s="114" t="s">
        <v>868</v>
      </c>
      <c r="F111" s="114"/>
      <c r="G111" s="117"/>
      <c r="H111" s="117"/>
      <c r="I111" s="117">
        <f t="shared" si="2"/>
        <v>0</v>
      </c>
      <c r="J111" s="117"/>
      <c r="K111" s="112">
        <v>252380.23</v>
      </c>
      <c r="L111" s="202"/>
      <c r="M111" s="72"/>
    </row>
    <row r="112" spans="1:13" ht="14.25" outlineLevel="2">
      <c r="A112" s="112">
        <v>62</v>
      </c>
      <c r="B112" s="112">
        <v>82</v>
      </c>
      <c r="C112" s="112">
        <v>430</v>
      </c>
      <c r="D112" s="112">
        <v>1829100430</v>
      </c>
      <c r="E112" s="114" t="s">
        <v>236</v>
      </c>
      <c r="F112" s="115"/>
      <c r="G112" s="117"/>
      <c r="H112" s="117">
        <v>100000</v>
      </c>
      <c r="I112" s="117">
        <f t="shared" si="2"/>
        <v>100000</v>
      </c>
      <c r="J112" s="117">
        <v>100000</v>
      </c>
      <c r="K112" s="112">
        <v>157345.26</v>
      </c>
      <c r="L112" s="202"/>
      <c r="M112" s="72"/>
    </row>
    <row r="113" spans="1:13" ht="14.25" outlineLevel="2">
      <c r="A113" s="112">
        <v>62</v>
      </c>
      <c r="B113" s="112">
        <v>82</v>
      </c>
      <c r="C113" s="112">
        <v>540</v>
      </c>
      <c r="D113" s="112">
        <v>1829100540</v>
      </c>
      <c r="E113" s="114" t="s">
        <v>334</v>
      </c>
      <c r="F113" s="115"/>
      <c r="G113" s="117"/>
      <c r="H113" s="117">
        <v>700</v>
      </c>
      <c r="I113" s="117">
        <f t="shared" si="2"/>
        <v>700</v>
      </c>
      <c r="J113" s="117">
        <v>700</v>
      </c>
      <c r="K113" s="112">
        <v>750.1</v>
      </c>
      <c r="L113" s="202"/>
      <c r="M113" s="72"/>
    </row>
    <row r="114" spans="1:13" ht="14.25" outlineLevel="2">
      <c r="A114" s="112">
        <v>62</v>
      </c>
      <c r="B114" s="112">
        <v>82</v>
      </c>
      <c r="C114" s="112">
        <v>740</v>
      </c>
      <c r="D114" s="112">
        <v>1829100740</v>
      </c>
      <c r="E114" s="114" t="s">
        <v>335</v>
      </c>
      <c r="F114" s="114"/>
      <c r="G114" s="117"/>
      <c r="H114" s="117"/>
      <c r="I114" s="117">
        <f t="shared" si="2"/>
        <v>0</v>
      </c>
      <c r="J114" s="117"/>
      <c r="K114" s="112"/>
      <c r="L114" s="202"/>
      <c r="M114" s="72"/>
    </row>
    <row r="115" spans="1:13" ht="14.25" outlineLevel="2">
      <c r="A115" s="112">
        <v>62</v>
      </c>
      <c r="B115" s="112">
        <v>82</v>
      </c>
      <c r="C115" s="112">
        <v>780</v>
      </c>
      <c r="D115" s="112">
        <v>1829100780</v>
      </c>
      <c r="E115" s="114" t="s">
        <v>336</v>
      </c>
      <c r="F115" s="115"/>
      <c r="G115" s="117"/>
      <c r="H115" s="117">
        <v>5000</v>
      </c>
      <c r="I115" s="117">
        <f t="shared" si="2"/>
        <v>5000</v>
      </c>
      <c r="J115" s="117"/>
      <c r="K115" s="112">
        <v>93230.8</v>
      </c>
      <c r="L115" s="202"/>
      <c r="M115" s="72"/>
    </row>
    <row r="116" spans="1:13" ht="14.25" outlineLevel="2">
      <c r="A116" s="112">
        <v>62</v>
      </c>
      <c r="B116" s="112">
        <v>82</v>
      </c>
      <c r="C116" s="112">
        <v>830</v>
      </c>
      <c r="D116" s="112">
        <v>1829100830</v>
      </c>
      <c r="E116" s="114" t="s">
        <v>337</v>
      </c>
      <c r="F116" s="115"/>
      <c r="G116" s="117"/>
      <c r="H116" s="117">
        <v>300000</v>
      </c>
      <c r="I116" s="117">
        <f t="shared" si="2"/>
        <v>300000</v>
      </c>
      <c r="J116" s="117">
        <v>400000</v>
      </c>
      <c r="K116" s="112">
        <v>165000</v>
      </c>
      <c r="L116" s="202"/>
      <c r="M116" s="72"/>
    </row>
    <row r="117" spans="1:13" ht="14.25" outlineLevel="2">
      <c r="A117" s="112">
        <v>62</v>
      </c>
      <c r="B117" s="112">
        <v>82</v>
      </c>
      <c r="C117" s="112">
        <v>420</v>
      </c>
      <c r="D117" s="112">
        <v>1829200420</v>
      </c>
      <c r="E117" s="114" t="s">
        <v>338</v>
      </c>
      <c r="F117" s="115"/>
      <c r="G117" s="117"/>
      <c r="H117" s="117">
        <v>90000</v>
      </c>
      <c r="I117" s="117">
        <f t="shared" si="2"/>
        <v>90000</v>
      </c>
      <c r="J117" s="117">
        <v>92933</v>
      </c>
      <c r="K117" s="112">
        <v>31825.09</v>
      </c>
      <c r="L117" s="202"/>
      <c r="M117" s="72"/>
    </row>
    <row r="118" spans="1:13" ht="14.25" outlineLevel="2">
      <c r="A118" s="112">
        <v>62</v>
      </c>
      <c r="B118" s="112">
        <v>82</v>
      </c>
      <c r="C118" s="112">
        <v>430</v>
      </c>
      <c r="D118" s="112">
        <v>1829200430</v>
      </c>
      <c r="E118" s="114" t="s">
        <v>236</v>
      </c>
      <c r="F118" s="115"/>
      <c r="G118" s="117"/>
      <c r="H118" s="117">
        <v>6000</v>
      </c>
      <c r="I118" s="117">
        <f t="shared" si="2"/>
        <v>6000</v>
      </c>
      <c r="J118" s="117">
        <v>6000</v>
      </c>
      <c r="K118" s="112">
        <v>6018.93</v>
      </c>
      <c r="L118" s="202"/>
      <c r="M118" s="72"/>
    </row>
    <row r="119" spans="1:13" ht="14.25" outlineLevel="2">
      <c r="A119" s="112">
        <v>62</v>
      </c>
      <c r="B119" s="112">
        <v>82</v>
      </c>
      <c r="C119" s="112">
        <v>780</v>
      </c>
      <c r="D119" s="112">
        <v>1829200780</v>
      </c>
      <c r="E119" s="114" t="s">
        <v>956</v>
      </c>
      <c r="F119" s="115"/>
      <c r="G119" s="117"/>
      <c r="H119" s="117">
        <v>25900</v>
      </c>
      <c r="I119" s="117">
        <f t="shared" si="2"/>
        <v>25900</v>
      </c>
      <c r="J119" s="117"/>
      <c r="K119" s="112"/>
      <c r="L119" s="202"/>
      <c r="M119" s="72" t="s">
        <v>907</v>
      </c>
    </row>
    <row r="120" spans="1:13" ht="14.25" outlineLevel="2">
      <c r="A120" s="112">
        <v>62</v>
      </c>
      <c r="B120" s="112">
        <v>83</v>
      </c>
      <c r="C120" s="112">
        <v>430</v>
      </c>
      <c r="D120" s="112">
        <v>1832400430</v>
      </c>
      <c r="E120" s="114" t="s">
        <v>236</v>
      </c>
      <c r="F120" s="115"/>
      <c r="G120" s="117"/>
      <c r="H120" s="117">
        <v>32000</v>
      </c>
      <c r="I120" s="117">
        <f t="shared" si="2"/>
        <v>32000</v>
      </c>
      <c r="J120" s="117">
        <v>32000</v>
      </c>
      <c r="K120" s="112">
        <v>36181.29</v>
      </c>
      <c r="L120" s="202"/>
      <c r="M120" s="72"/>
    </row>
    <row r="121" spans="1:13" ht="14.25" outlineLevel="2">
      <c r="A121" s="112">
        <v>62</v>
      </c>
      <c r="B121" s="112">
        <v>83</v>
      </c>
      <c r="C121" s="112">
        <v>830</v>
      </c>
      <c r="D121" s="112">
        <v>1832600830</v>
      </c>
      <c r="E121" s="114" t="s">
        <v>340</v>
      </c>
      <c r="F121" s="115"/>
      <c r="G121" s="117"/>
      <c r="H121" s="117">
        <v>67344</v>
      </c>
      <c r="I121" s="117">
        <f t="shared" si="2"/>
        <v>67344</v>
      </c>
      <c r="J121" s="117">
        <v>60000</v>
      </c>
      <c r="K121" s="112">
        <v>67533</v>
      </c>
      <c r="L121" s="202"/>
      <c r="M121" s="72"/>
    </row>
    <row r="122" spans="1:13" ht="14.25" outlineLevel="2">
      <c r="A122" s="112">
        <v>62</v>
      </c>
      <c r="B122" s="112">
        <v>83</v>
      </c>
      <c r="C122" s="112">
        <v>525</v>
      </c>
      <c r="D122" s="112">
        <v>1837000525</v>
      </c>
      <c r="E122" s="114" t="s">
        <v>869</v>
      </c>
      <c r="F122" s="114"/>
      <c r="G122" s="117"/>
      <c r="H122" s="117">
        <v>24000</v>
      </c>
      <c r="I122" s="117">
        <f t="shared" si="2"/>
        <v>24000</v>
      </c>
      <c r="J122" s="117"/>
      <c r="K122" s="112">
        <v>18400</v>
      </c>
      <c r="L122" s="202"/>
      <c r="M122" s="72"/>
    </row>
    <row r="123" spans="1:13" ht="14.25" outlineLevel="2">
      <c r="A123" s="112">
        <v>62</v>
      </c>
      <c r="B123" s="112">
        <v>85</v>
      </c>
      <c r="C123" s="112">
        <v>430</v>
      </c>
      <c r="D123" s="112">
        <v>1853000430</v>
      </c>
      <c r="E123" s="114" t="s">
        <v>236</v>
      </c>
      <c r="F123" s="115"/>
      <c r="G123" s="117"/>
      <c r="H123" s="117">
        <v>107500</v>
      </c>
      <c r="I123" s="117">
        <f t="shared" si="2"/>
        <v>107500</v>
      </c>
      <c r="J123" s="117">
        <v>107500</v>
      </c>
      <c r="K123" s="112">
        <v>118661.29</v>
      </c>
      <c r="L123" s="202"/>
      <c r="M123" s="72"/>
    </row>
    <row r="124" spans="1:13" ht="14.25" outlineLevel="2">
      <c r="A124" s="112">
        <v>62</v>
      </c>
      <c r="B124" s="112">
        <v>85</v>
      </c>
      <c r="C124" s="112">
        <v>420</v>
      </c>
      <c r="D124" s="112">
        <v>1854000420</v>
      </c>
      <c r="E124" s="114" t="s">
        <v>248</v>
      </c>
      <c r="F124" s="115"/>
      <c r="G124" s="117"/>
      <c r="H124" s="117">
        <v>13000</v>
      </c>
      <c r="I124" s="117">
        <f t="shared" si="2"/>
        <v>13000</v>
      </c>
      <c r="J124" s="117"/>
      <c r="K124" s="112"/>
      <c r="L124" s="202"/>
      <c r="M124" s="72"/>
    </row>
    <row r="125" spans="1:13" ht="14.25" outlineLevel="2">
      <c r="A125" s="112">
        <v>62</v>
      </c>
      <c r="B125" s="112">
        <v>85</v>
      </c>
      <c r="C125" s="112">
        <v>780</v>
      </c>
      <c r="D125" s="112">
        <v>1859000780</v>
      </c>
      <c r="E125" s="114" t="s">
        <v>364</v>
      </c>
      <c r="F125" s="115"/>
      <c r="G125" s="117"/>
      <c r="H125" s="117">
        <v>50000</v>
      </c>
      <c r="I125" s="117">
        <f t="shared" si="2"/>
        <v>50000</v>
      </c>
      <c r="J125" s="117"/>
      <c r="K125" s="112"/>
      <c r="L125" s="202"/>
      <c r="M125" s="72"/>
    </row>
    <row r="126" spans="1:13" ht="14.25" outlineLevel="2">
      <c r="A126" s="112">
        <v>62</v>
      </c>
      <c r="B126" s="112">
        <v>87</v>
      </c>
      <c r="C126" s="112">
        <v>780</v>
      </c>
      <c r="D126" s="112">
        <v>1879000780</v>
      </c>
      <c r="E126" s="114" t="s">
        <v>198</v>
      </c>
      <c r="F126" s="114"/>
      <c r="G126" s="117"/>
      <c r="H126" s="117"/>
      <c r="I126" s="117">
        <f t="shared" si="2"/>
        <v>0</v>
      </c>
      <c r="J126" s="117"/>
      <c r="K126" s="112">
        <v>1652</v>
      </c>
      <c r="L126" s="202"/>
      <c r="M126" s="72"/>
    </row>
    <row r="127" spans="1:13" ht="14.25" outlineLevel="2">
      <c r="A127" s="112">
        <v>62</v>
      </c>
      <c r="B127" s="112">
        <v>87</v>
      </c>
      <c r="C127" s="112">
        <v>910</v>
      </c>
      <c r="D127" s="113">
        <v>1879000910</v>
      </c>
      <c r="E127" s="118" t="s">
        <v>384</v>
      </c>
      <c r="F127" s="118"/>
      <c r="G127" s="117"/>
      <c r="H127" s="117"/>
      <c r="I127" s="117">
        <f t="shared" si="2"/>
        <v>0</v>
      </c>
      <c r="J127" s="117">
        <v>100000</v>
      </c>
      <c r="K127" s="112"/>
      <c r="L127" s="202"/>
      <c r="M127" s="72"/>
    </row>
    <row r="128" spans="1:13" ht="14.25" outlineLevel="2">
      <c r="A128" s="112">
        <v>62</v>
      </c>
      <c r="B128" s="112">
        <v>91</v>
      </c>
      <c r="C128" s="112">
        <v>430</v>
      </c>
      <c r="D128" s="112">
        <v>1913200430</v>
      </c>
      <c r="E128" s="114" t="s">
        <v>236</v>
      </c>
      <c r="F128" s="115"/>
      <c r="G128" s="117"/>
      <c r="H128" s="117">
        <v>400</v>
      </c>
      <c r="I128" s="117">
        <f t="shared" si="2"/>
        <v>400</v>
      </c>
      <c r="J128" s="117">
        <v>444</v>
      </c>
      <c r="K128" s="112">
        <v>285.68</v>
      </c>
      <c r="L128" s="202"/>
      <c r="M128" s="72"/>
    </row>
    <row r="129" spans="1:13" ht="14.25" outlineLevel="2">
      <c r="A129" s="112">
        <v>62</v>
      </c>
      <c r="B129" s="112">
        <v>93</v>
      </c>
      <c r="C129" s="112">
        <v>910</v>
      </c>
      <c r="D129" s="113">
        <v>1931300910</v>
      </c>
      <c r="E129" s="118" t="s">
        <v>975</v>
      </c>
      <c r="F129" s="118"/>
      <c r="G129" s="117"/>
      <c r="H129" s="117">
        <v>100000</v>
      </c>
      <c r="I129" s="117">
        <f t="shared" si="2"/>
        <v>100000</v>
      </c>
      <c r="J129" s="117">
        <v>59000</v>
      </c>
      <c r="K129" s="112"/>
      <c r="L129" s="202"/>
      <c r="M129" s="72"/>
    </row>
    <row r="130" spans="1:13" ht="14.25" outlineLevel="2">
      <c r="A130" s="112">
        <v>62</v>
      </c>
      <c r="B130" s="112">
        <v>93</v>
      </c>
      <c r="C130" s="112">
        <v>910</v>
      </c>
      <c r="D130" s="113">
        <v>1931200910</v>
      </c>
      <c r="E130" s="118" t="s">
        <v>382</v>
      </c>
      <c r="F130" s="118"/>
      <c r="G130" s="117"/>
      <c r="H130" s="117"/>
      <c r="I130" s="117">
        <f t="shared" si="2"/>
        <v>0</v>
      </c>
      <c r="J130" s="117">
        <v>59500</v>
      </c>
      <c r="K130" s="112"/>
      <c r="L130" s="202"/>
      <c r="M130" s="72"/>
    </row>
    <row r="131" spans="1:13" ht="14.25" outlineLevel="2">
      <c r="A131" s="112">
        <v>62</v>
      </c>
      <c r="B131" s="112">
        <v>93</v>
      </c>
      <c r="C131" s="112">
        <v>910</v>
      </c>
      <c r="D131" s="113">
        <v>1931100910</v>
      </c>
      <c r="E131" s="118" t="s">
        <v>383</v>
      </c>
      <c r="F131" s="118"/>
      <c r="G131" s="117"/>
      <c r="H131" s="117"/>
      <c r="I131" s="117">
        <f t="shared" si="2"/>
        <v>0</v>
      </c>
      <c r="J131" s="117">
        <v>80000</v>
      </c>
      <c r="K131" s="112"/>
      <c r="L131" s="202"/>
      <c r="M131" s="72"/>
    </row>
    <row r="132" spans="1:28" s="120" customFormat="1" ht="15" outlineLevel="1">
      <c r="A132" s="119" t="s">
        <v>892</v>
      </c>
      <c r="B132" s="119"/>
      <c r="C132" s="119"/>
      <c r="D132" s="128"/>
      <c r="E132" s="129"/>
      <c r="F132" s="129">
        <f aca="true" t="shared" si="3" ref="F132:K132">SUBTOTAL(9,F26:F131)</f>
        <v>0</v>
      </c>
      <c r="G132" s="127">
        <f t="shared" si="3"/>
        <v>0</v>
      </c>
      <c r="H132" s="127">
        <f t="shared" si="3"/>
        <v>9442315</v>
      </c>
      <c r="I132" s="127">
        <f>SUBTOTAL(9,I26:I131)</f>
        <v>9442315</v>
      </c>
      <c r="J132" s="127">
        <f t="shared" si="3"/>
        <v>10880104</v>
      </c>
      <c r="K132" s="119">
        <f t="shared" si="3"/>
        <v>9157632.339999998</v>
      </c>
      <c r="L132" s="203"/>
      <c r="M132" s="7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</row>
    <row r="133" spans="1:13" ht="14.25" outlineLevel="2">
      <c r="A133" s="112">
        <v>64</v>
      </c>
      <c r="B133" s="113">
        <v>81</v>
      </c>
      <c r="C133" s="113">
        <v>110</v>
      </c>
      <c r="D133" s="112">
        <v>1811000110</v>
      </c>
      <c r="E133" s="114" t="s">
        <v>254</v>
      </c>
      <c r="F133" s="115">
        <f>'שכר '!AC47</f>
        <v>1</v>
      </c>
      <c r="G133" s="116">
        <f>'שכר '!AD47</f>
        <v>245804.30880000003</v>
      </c>
      <c r="H133" s="117"/>
      <c r="I133" s="117">
        <f t="shared" si="2"/>
        <v>245804.30880000003</v>
      </c>
      <c r="J133" s="117">
        <v>241488</v>
      </c>
      <c r="K133" s="117">
        <v>246324.66</v>
      </c>
      <c r="L133" s="201"/>
      <c r="M133" s="72"/>
    </row>
    <row r="134" spans="1:13" ht="14.25" outlineLevel="2">
      <c r="A134" s="112">
        <v>64</v>
      </c>
      <c r="B134" s="113">
        <v>81</v>
      </c>
      <c r="C134" s="113">
        <v>110</v>
      </c>
      <c r="D134" s="112">
        <v>1812200110</v>
      </c>
      <c r="E134" s="114" t="s">
        <v>255</v>
      </c>
      <c r="F134" s="115">
        <f>'שכר '!AC61</f>
        <v>12</v>
      </c>
      <c r="G134" s="116">
        <f>'שכר '!AD61</f>
        <v>1297815.7577499999</v>
      </c>
      <c r="H134" s="117"/>
      <c r="I134" s="117">
        <f t="shared" si="2"/>
        <v>1297815.7577499999</v>
      </c>
      <c r="J134" s="117">
        <v>1147496</v>
      </c>
      <c r="K134" s="117">
        <v>1071444.14</v>
      </c>
      <c r="L134" s="201"/>
      <c r="M134" s="72"/>
    </row>
    <row r="135" spans="1:13" ht="14.25" outlineLevel="2">
      <c r="A135" s="112">
        <v>64</v>
      </c>
      <c r="B135" s="113">
        <v>81</v>
      </c>
      <c r="C135" s="113">
        <v>110</v>
      </c>
      <c r="D135" s="112">
        <v>1812300110</v>
      </c>
      <c r="E135" s="114" t="s">
        <v>261</v>
      </c>
      <c r="F135" s="115">
        <f>'שכר '!AC97</f>
        <v>26.5</v>
      </c>
      <c r="G135" s="116">
        <f>'שכר '!AD97</f>
        <v>2808805.0361000006</v>
      </c>
      <c r="H135" s="117"/>
      <c r="I135" s="117">
        <f t="shared" si="2"/>
        <v>2808805.0361000006</v>
      </c>
      <c r="J135" s="117">
        <v>2052555</v>
      </c>
      <c r="K135" s="117">
        <v>1719024.27</v>
      </c>
      <c r="L135" s="201"/>
      <c r="M135" s="72"/>
    </row>
    <row r="136" spans="1:13" ht="14.25" outlineLevel="2">
      <c r="A136" s="112">
        <v>64</v>
      </c>
      <c r="B136" s="113">
        <v>81</v>
      </c>
      <c r="C136" s="113">
        <v>110</v>
      </c>
      <c r="D136" s="112">
        <v>1813200110</v>
      </c>
      <c r="E136" s="114" t="s">
        <v>276</v>
      </c>
      <c r="F136" s="115">
        <f>'שכר '!AC101</f>
        <v>3</v>
      </c>
      <c r="G136" s="116">
        <f>'שכר '!AD101</f>
        <v>317308.03369999997</v>
      </c>
      <c r="H136" s="117"/>
      <c r="I136" s="117">
        <f t="shared" si="2"/>
        <v>317308.03369999997</v>
      </c>
      <c r="J136" s="117">
        <v>308043</v>
      </c>
      <c r="K136" s="117">
        <v>309890.51</v>
      </c>
      <c r="L136" s="201"/>
      <c r="M136" s="72"/>
    </row>
    <row r="137" spans="1:13" ht="14.25" outlineLevel="2">
      <c r="A137" s="112">
        <v>64</v>
      </c>
      <c r="B137" s="112">
        <v>81</v>
      </c>
      <c r="C137" s="112">
        <v>110</v>
      </c>
      <c r="D137" s="112">
        <v>1813210110</v>
      </c>
      <c r="E137" s="114" t="s">
        <v>282</v>
      </c>
      <c r="F137" s="115">
        <f>'שכר '!AC121</f>
        <v>7.199999999999999</v>
      </c>
      <c r="G137" s="116">
        <f>'שכר '!AD121</f>
        <v>819378.3788</v>
      </c>
      <c r="H137" s="117"/>
      <c r="I137" s="117">
        <f t="shared" si="2"/>
        <v>819378.3788</v>
      </c>
      <c r="J137" s="117">
        <v>825177</v>
      </c>
      <c r="K137" s="112">
        <v>781820.03</v>
      </c>
      <c r="L137" s="202"/>
      <c r="M137" s="72"/>
    </row>
    <row r="138" spans="1:13" ht="14.25" outlineLevel="2">
      <c r="A138" s="112">
        <v>64</v>
      </c>
      <c r="B138" s="112">
        <v>81</v>
      </c>
      <c r="C138" s="112">
        <v>110</v>
      </c>
      <c r="D138" s="112">
        <v>1813220110</v>
      </c>
      <c r="E138" s="114" t="s">
        <v>283</v>
      </c>
      <c r="F138" s="115">
        <f>'שכר '!AC127</f>
        <v>5</v>
      </c>
      <c r="G138" s="116">
        <f>'שכר '!AD127</f>
        <v>635219.2381</v>
      </c>
      <c r="H138" s="117"/>
      <c r="I138" s="117">
        <f t="shared" si="2"/>
        <v>635219.2381</v>
      </c>
      <c r="J138" s="117">
        <v>600426</v>
      </c>
      <c r="K138" s="112">
        <v>586519.92</v>
      </c>
      <c r="L138" s="202"/>
      <c r="M138" s="72"/>
    </row>
    <row r="139" spans="1:13" ht="14.25" outlineLevel="2">
      <c r="A139" s="112">
        <v>64</v>
      </c>
      <c r="B139" s="112">
        <v>81</v>
      </c>
      <c r="C139" s="112">
        <v>110</v>
      </c>
      <c r="D139" s="112">
        <v>1813221110</v>
      </c>
      <c r="E139" s="114" t="s">
        <v>284</v>
      </c>
      <c r="F139" s="115">
        <f>'שכר '!AC130</f>
        <v>0</v>
      </c>
      <c r="G139" s="116">
        <f>'שכר '!AD130</f>
        <v>38078.870825000005</v>
      </c>
      <c r="H139" s="117"/>
      <c r="I139" s="117">
        <f t="shared" si="2"/>
        <v>38078.870825000005</v>
      </c>
      <c r="J139" s="117">
        <v>144158</v>
      </c>
      <c r="K139" s="112">
        <v>54219.57</v>
      </c>
      <c r="L139" s="202"/>
      <c r="M139" s="72"/>
    </row>
    <row r="140" spans="1:13" ht="14.25" outlineLevel="2">
      <c r="A140" s="112">
        <v>64</v>
      </c>
      <c r="B140" s="112">
        <v>81</v>
      </c>
      <c r="C140" s="112">
        <v>110</v>
      </c>
      <c r="D140" s="112">
        <v>1813310110</v>
      </c>
      <c r="E140" s="114" t="s">
        <v>287</v>
      </c>
      <c r="F140" s="115">
        <f>'שכר '!AC135</f>
        <v>3.25</v>
      </c>
      <c r="G140" s="116">
        <f>'שכר '!AD135</f>
        <v>331902.0644</v>
      </c>
      <c r="H140" s="117"/>
      <c r="I140" s="117">
        <f t="shared" si="2"/>
        <v>331902.0644</v>
      </c>
      <c r="J140" s="117">
        <v>316524</v>
      </c>
      <c r="K140" s="112">
        <v>310837.75</v>
      </c>
      <c r="L140" s="202"/>
      <c r="M140" s="72"/>
    </row>
    <row r="141" spans="1:13" ht="14.25" outlineLevel="2">
      <c r="A141" s="112">
        <v>64</v>
      </c>
      <c r="B141" s="112">
        <v>81</v>
      </c>
      <c r="C141" s="112">
        <v>110</v>
      </c>
      <c r="D141" s="112">
        <v>1813311110</v>
      </c>
      <c r="E141" s="114" t="s">
        <v>288</v>
      </c>
      <c r="F141" s="115">
        <f>'שכר '!AC147</f>
        <v>4.695</v>
      </c>
      <c r="G141" s="116">
        <f>'שכר '!AD147</f>
        <v>405489.72807499993</v>
      </c>
      <c r="H141" s="117"/>
      <c r="I141" s="117">
        <f t="shared" si="2"/>
        <v>405489.72807499993</v>
      </c>
      <c r="J141" s="117">
        <v>366019</v>
      </c>
      <c r="K141" s="112">
        <v>295786.73</v>
      </c>
      <c r="L141" s="202"/>
      <c r="M141" s="72"/>
    </row>
    <row r="142" spans="1:13" ht="14.25" outlineLevel="2">
      <c r="A142" s="112">
        <v>64</v>
      </c>
      <c r="B142" s="112">
        <v>81</v>
      </c>
      <c r="C142" s="112">
        <v>110</v>
      </c>
      <c r="D142" s="112">
        <v>1813312110</v>
      </c>
      <c r="E142" s="114" t="s">
        <v>289</v>
      </c>
      <c r="F142" s="115">
        <f>'שכר '!AC160</f>
        <v>5.993</v>
      </c>
      <c r="G142" s="116">
        <f>'שכר '!AD160</f>
        <v>506422.530725</v>
      </c>
      <c r="H142" s="117"/>
      <c r="I142" s="117">
        <f t="shared" si="2"/>
        <v>506422.530725</v>
      </c>
      <c r="J142" s="117">
        <v>432047</v>
      </c>
      <c r="K142" s="112">
        <v>309520.18</v>
      </c>
      <c r="L142" s="202"/>
      <c r="M142" s="72"/>
    </row>
    <row r="143" spans="1:13" ht="14.25" outlineLevel="2">
      <c r="A143" s="112">
        <v>64</v>
      </c>
      <c r="B143" s="112">
        <v>81</v>
      </c>
      <c r="C143" s="112">
        <v>110</v>
      </c>
      <c r="D143" s="112">
        <v>1814000110</v>
      </c>
      <c r="E143" s="114" t="s">
        <v>291</v>
      </c>
      <c r="F143" s="115">
        <f>'שכר '!AC162</f>
        <v>1</v>
      </c>
      <c r="G143" s="116">
        <f>'שכר '!AD162</f>
        <v>117012.44690000001</v>
      </c>
      <c r="H143" s="117"/>
      <c r="I143" s="117">
        <f t="shared" si="2"/>
        <v>117012.44690000001</v>
      </c>
      <c r="J143" s="117">
        <v>112017</v>
      </c>
      <c r="K143" s="112">
        <v>109065.41</v>
      </c>
      <c r="L143" s="202"/>
      <c r="M143" s="72"/>
    </row>
    <row r="144" spans="1:13" ht="14.25" outlineLevel="2">
      <c r="A144" s="112">
        <v>64</v>
      </c>
      <c r="B144" s="112">
        <v>81</v>
      </c>
      <c r="C144" s="112">
        <v>110</v>
      </c>
      <c r="D144" s="112">
        <v>1814100110</v>
      </c>
      <c r="E144" s="114" t="s">
        <v>294</v>
      </c>
      <c r="F144" s="115">
        <f>'שכר '!AC166</f>
        <v>3</v>
      </c>
      <c r="G144" s="116">
        <f>'שכר '!AD166</f>
        <v>293764.697975</v>
      </c>
      <c r="H144" s="117"/>
      <c r="I144" s="117">
        <f t="shared" si="2"/>
        <v>293764.697975</v>
      </c>
      <c r="J144" s="117">
        <v>287755</v>
      </c>
      <c r="K144" s="112">
        <v>281386.25</v>
      </c>
      <c r="L144" s="202"/>
      <c r="M144" s="72"/>
    </row>
    <row r="145" spans="1:13" ht="14.25" outlineLevel="2">
      <c r="A145" s="112">
        <v>64</v>
      </c>
      <c r="B145" s="112">
        <v>81</v>
      </c>
      <c r="C145" s="112">
        <v>110</v>
      </c>
      <c r="D145" s="112">
        <v>1814200110</v>
      </c>
      <c r="E145" s="114" t="s">
        <v>295</v>
      </c>
      <c r="F145" s="115">
        <f>'שכר '!AC169</f>
        <v>1.75</v>
      </c>
      <c r="G145" s="116">
        <f>'שכר '!AD169</f>
        <v>229406.0011</v>
      </c>
      <c r="H145" s="117"/>
      <c r="I145" s="117">
        <f t="shared" si="2"/>
        <v>229406.0011</v>
      </c>
      <c r="J145" s="117">
        <v>215487</v>
      </c>
      <c r="K145" s="112">
        <v>211989.99</v>
      </c>
      <c r="L145" s="202"/>
      <c r="M145" s="72"/>
    </row>
    <row r="146" spans="1:13" ht="14.25" outlineLevel="2">
      <c r="A146" s="112">
        <v>64</v>
      </c>
      <c r="B146" s="112">
        <v>81</v>
      </c>
      <c r="C146" s="112">
        <v>110</v>
      </c>
      <c r="D146" s="112">
        <v>1814300110</v>
      </c>
      <c r="E146" s="114" t="s">
        <v>296</v>
      </c>
      <c r="F146" s="115">
        <f>'שכר '!AC171</f>
        <v>1</v>
      </c>
      <c r="G146" s="116">
        <f>'שכר '!AD171</f>
        <v>158506.7385</v>
      </c>
      <c r="H146" s="117"/>
      <c r="I146" s="117">
        <f t="shared" si="2"/>
        <v>158506.7385</v>
      </c>
      <c r="J146" s="117">
        <v>145142</v>
      </c>
      <c r="K146" s="112">
        <v>142563.11</v>
      </c>
      <c r="L146" s="202"/>
      <c r="M146" s="72"/>
    </row>
    <row r="147" spans="1:13" ht="14.25" outlineLevel="2">
      <c r="A147" s="112">
        <v>64</v>
      </c>
      <c r="B147" s="112">
        <v>81</v>
      </c>
      <c r="C147" s="112">
        <v>110</v>
      </c>
      <c r="D147" s="112">
        <v>1814400110</v>
      </c>
      <c r="E147" s="114" t="s">
        <v>297</v>
      </c>
      <c r="F147" s="115">
        <f>'שכר '!AC173</f>
        <v>1</v>
      </c>
      <c r="G147" s="116">
        <f>'שכר '!AD173</f>
        <v>150352.5684</v>
      </c>
      <c r="H147" s="117"/>
      <c r="I147" s="117">
        <f t="shared" si="2"/>
        <v>150352.5684</v>
      </c>
      <c r="J147" s="117">
        <v>140030</v>
      </c>
      <c r="K147" s="112">
        <v>144813.6</v>
      </c>
      <c r="L147" s="202"/>
      <c r="M147" s="72"/>
    </row>
    <row r="148" spans="1:13" ht="14.25" outlineLevel="2">
      <c r="A148" s="112">
        <v>64</v>
      </c>
      <c r="B148" s="112">
        <v>81</v>
      </c>
      <c r="C148" s="112">
        <v>110</v>
      </c>
      <c r="D148" s="112">
        <v>1814500110</v>
      </c>
      <c r="E148" s="114" t="s">
        <v>298</v>
      </c>
      <c r="F148" s="115">
        <f>'שכר '!AC175</f>
        <v>1</v>
      </c>
      <c r="G148" s="116">
        <f>'שכר '!AD175</f>
        <v>122117.223</v>
      </c>
      <c r="H148" s="117"/>
      <c r="I148" s="117">
        <f t="shared" si="2"/>
        <v>122117.223</v>
      </c>
      <c r="J148" s="117">
        <v>89081</v>
      </c>
      <c r="K148" s="112">
        <v>88543.9</v>
      </c>
      <c r="L148" s="202"/>
      <c r="M148" s="72"/>
    </row>
    <row r="149" spans="1:13" ht="14.25" outlineLevel="2">
      <c r="A149" s="112">
        <v>64</v>
      </c>
      <c r="B149" s="112">
        <v>81</v>
      </c>
      <c r="C149" s="112">
        <v>110</v>
      </c>
      <c r="D149" s="112">
        <v>1815200110</v>
      </c>
      <c r="E149" s="114" t="s">
        <v>299</v>
      </c>
      <c r="F149" s="115">
        <f>'שכר '!AC233</f>
        <v>57.04367</v>
      </c>
      <c r="G149" s="116">
        <f>'שכר '!AD233</f>
        <v>11606710.105125003</v>
      </c>
      <c r="H149" s="117"/>
      <c r="I149" s="117">
        <f t="shared" si="2"/>
        <v>11606710.105125003</v>
      </c>
      <c r="J149" s="117">
        <v>9400417</v>
      </c>
      <c r="K149" s="112">
        <v>8931637.02</v>
      </c>
      <c r="L149" s="202"/>
      <c r="M149" s="72"/>
    </row>
    <row r="150" spans="1:13" ht="14.25" outlineLevel="2">
      <c r="A150" s="112">
        <v>64</v>
      </c>
      <c r="B150" s="112">
        <v>81</v>
      </c>
      <c r="C150" s="112">
        <v>110</v>
      </c>
      <c r="D150" s="112">
        <v>1815210110</v>
      </c>
      <c r="E150" s="114" t="s">
        <v>300</v>
      </c>
      <c r="F150" s="115">
        <f>'שכר '!AC236</f>
        <v>1</v>
      </c>
      <c r="G150" s="116">
        <f>'שכר '!AD236</f>
        <v>102988.0596</v>
      </c>
      <c r="H150" s="117"/>
      <c r="I150" s="117">
        <f t="shared" si="2"/>
        <v>102988.0596</v>
      </c>
      <c r="J150" s="117">
        <v>239481</v>
      </c>
      <c r="K150" s="112">
        <v>235468.22</v>
      </c>
      <c r="L150" s="202"/>
      <c r="M150" s="72"/>
    </row>
    <row r="151" spans="1:13" ht="14.25" outlineLevel="2">
      <c r="A151" s="112">
        <v>64</v>
      </c>
      <c r="B151" s="112">
        <v>81</v>
      </c>
      <c r="C151" s="112">
        <v>110</v>
      </c>
      <c r="D151" s="112">
        <v>1815220110</v>
      </c>
      <c r="E151" s="114" t="s">
        <v>301</v>
      </c>
      <c r="F151" s="115">
        <f>'שכר '!AC238</f>
        <v>1</v>
      </c>
      <c r="G151" s="116">
        <f>'שכר '!AD238</f>
        <v>136095.42169999998</v>
      </c>
      <c r="H151" s="117"/>
      <c r="I151" s="117">
        <f t="shared" si="2"/>
        <v>136095.42169999998</v>
      </c>
      <c r="J151" s="117">
        <v>131340</v>
      </c>
      <c r="K151" s="112">
        <v>120856.13</v>
      </c>
      <c r="L151" s="202"/>
      <c r="M151" s="72"/>
    </row>
    <row r="152" spans="1:13" ht="14.25" outlineLevel="2">
      <c r="A152" s="112">
        <v>64</v>
      </c>
      <c r="B152" s="112">
        <v>81</v>
      </c>
      <c r="C152" s="112">
        <v>110</v>
      </c>
      <c r="D152" s="112">
        <v>1815230110</v>
      </c>
      <c r="E152" s="114" t="s">
        <v>302</v>
      </c>
      <c r="F152" s="115">
        <f>'שכר '!AC242</f>
        <v>2</v>
      </c>
      <c r="G152" s="116">
        <f>'שכר '!AD242</f>
        <v>125003.38260000001</v>
      </c>
      <c r="H152" s="117"/>
      <c r="I152" s="117">
        <f t="shared" si="2"/>
        <v>125003.38260000001</v>
      </c>
      <c r="J152" s="117">
        <v>221645</v>
      </c>
      <c r="K152" s="112">
        <v>225231.84</v>
      </c>
      <c r="L152" s="202"/>
      <c r="M152" s="72"/>
    </row>
    <row r="153" spans="1:13" ht="14.25" outlineLevel="2">
      <c r="A153" s="112">
        <v>64</v>
      </c>
      <c r="B153" s="112">
        <v>81</v>
      </c>
      <c r="C153" s="112">
        <v>110</v>
      </c>
      <c r="D153" s="112">
        <v>1815240110</v>
      </c>
      <c r="E153" s="114" t="s">
        <v>303</v>
      </c>
      <c r="F153" s="115">
        <f>'שכר '!AC247</f>
        <v>2.6</v>
      </c>
      <c r="G153" s="116">
        <f>'שכר '!AD247</f>
        <v>283325.770625</v>
      </c>
      <c r="H153" s="117"/>
      <c r="I153" s="117">
        <f t="shared" si="2"/>
        <v>283325.770625</v>
      </c>
      <c r="J153" s="117">
        <v>267799</v>
      </c>
      <c r="K153" s="112">
        <v>150176.29</v>
      </c>
      <c r="L153" s="202"/>
      <c r="M153" s="72"/>
    </row>
    <row r="154" spans="1:13" ht="14.25" outlineLevel="2">
      <c r="A154" s="112">
        <v>64</v>
      </c>
      <c r="B154" s="112">
        <v>81</v>
      </c>
      <c r="C154" s="112">
        <v>110</v>
      </c>
      <c r="D154" s="112">
        <v>1815250110</v>
      </c>
      <c r="E154" s="114" t="s">
        <v>304</v>
      </c>
      <c r="F154" s="181"/>
      <c r="G154" s="117"/>
      <c r="H154" s="117"/>
      <c r="I154" s="117">
        <f t="shared" si="2"/>
        <v>0</v>
      </c>
      <c r="J154" s="117">
        <v>25573</v>
      </c>
      <c r="K154" s="112">
        <v>18574.53</v>
      </c>
      <c r="L154" s="202"/>
      <c r="M154" s="72"/>
    </row>
    <row r="155" spans="1:13" ht="14.25" outlineLevel="2">
      <c r="A155" s="112">
        <v>64</v>
      </c>
      <c r="B155" s="112">
        <v>81</v>
      </c>
      <c r="C155" s="112">
        <v>110</v>
      </c>
      <c r="D155" s="112">
        <v>1815270110</v>
      </c>
      <c r="E155" s="114" t="s">
        <v>305</v>
      </c>
      <c r="F155" s="115">
        <f>'שכר '!AC249</f>
        <v>0.33</v>
      </c>
      <c r="G155" s="116">
        <f>'שכר '!AD249</f>
        <v>30400.9741</v>
      </c>
      <c r="H155" s="117"/>
      <c r="I155" s="117">
        <f aca="true" t="shared" si="4" ref="I155:I219">H155+G155</f>
        <v>30400.9741</v>
      </c>
      <c r="J155" s="117"/>
      <c r="K155" s="112">
        <v>13966.93</v>
      </c>
      <c r="L155" s="202"/>
      <c r="M155" s="72"/>
    </row>
    <row r="156" spans="1:13" ht="14.25" outlineLevel="2">
      <c r="A156" s="112">
        <v>64</v>
      </c>
      <c r="B156" s="112">
        <v>81</v>
      </c>
      <c r="C156" s="112">
        <v>110</v>
      </c>
      <c r="D156" s="112">
        <v>1817200110</v>
      </c>
      <c r="E156" s="114" t="s">
        <v>307</v>
      </c>
      <c r="F156" s="115">
        <f>'שכר '!AC251</f>
        <v>1</v>
      </c>
      <c r="G156" s="116">
        <f>'שכר '!AD251</f>
        <v>104830.0395</v>
      </c>
      <c r="H156" s="117"/>
      <c r="I156" s="117">
        <f t="shared" si="4"/>
        <v>104830.0395</v>
      </c>
      <c r="J156" s="117">
        <v>101118</v>
      </c>
      <c r="K156" s="112">
        <v>99045.42</v>
      </c>
      <c r="L156" s="202"/>
      <c r="M156" s="72"/>
    </row>
    <row r="157" spans="1:13" ht="14.25" outlineLevel="2">
      <c r="A157" s="112">
        <v>64</v>
      </c>
      <c r="B157" s="112">
        <v>81</v>
      </c>
      <c r="C157" s="112">
        <v>110</v>
      </c>
      <c r="D157" s="112">
        <v>1817300110</v>
      </c>
      <c r="E157" s="114" t="s">
        <v>309</v>
      </c>
      <c r="F157" s="115">
        <f>'שכר '!AC259</f>
        <v>3.4967699999999997</v>
      </c>
      <c r="G157" s="116">
        <f>'שכר '!AD259</f>
        <v>718218.09515</v>
      </c>
      <c r="H157" s="117"/>
      <c r="I157" s="117">
        <f t="shared" si="4"/>
        <v>718218.09515</v>
      </c>
      <c r="J157" s="117">
        <v>434501</v>
      </c>
      <c r="K157" s="112">
        <v>385130.43</v>
      </c>
      <c r="L157" s="202"/>
      <c r="M157" s="72"/>
    </row>
    <row r="158" spans="1:13" ht="14.25" outlineLevel="2">
      <c r="A158" s="112">
        <v>64</v>
      </c>
      <c r="B158" s="112">
        <v>81</v>
      </c>
      <c r="C158" s="112">
        <v>110</v>
      </c>
      <c r="D158" s="112">
        <v>1817600110</v>
      </c>
      <c r="E158" s="114" t="s">
        <v>313</v>
      </c>
      <c r="F158" s="115">
        <f>'שכר '!AC261</f>
        <v>1</v>
      </c>
      <c r="G158" s="116">
        <f>'שכר '!AD261</f>
        <v>107360.7598</v>
      </c>
      <c r="H158" s="117"/>
      <c r="I158" s="117">
        <f t="shared" si="4"/>
        <v>107360.7598</v>
      </c>
      <c r="J158" s="117">
        <v>103154</v>
      </c>
      <c r="K158" s="112">
        <v>101085.39</v>
      </c>
      <c r="L158" s="202"/>
      <c r="M158" s="72"/>
    </row>
    <row r="159" spans="1:13" ht="14.25" outlineLevel="2">
      <c r="A159" s="112">
        <v>64</v>
      </c>
      <c r="B159" s="112">
        <v>81</v>
      </c>
      <c r="C159" s="112">
        <v>110</v>
      </c>
      <c r="D159" s="112">
        <v>1817610110</v>
      </c>
      <c r="E159" s="114" t="s">
        <v>316</v>
      </c>
      <c r="F159" s="115">
        <f>'שכר '!AC263</f>
        <v>1</v>
      </c>
      <c r="G159" s="116">
        <f>'שכר '!AD263</f>
        <v>106907.91515</v>
      </c>
      <c r="H159" s="117"/>
      <c r="I159" s="117">
        <f t="shared" si="4"/>
        <v>106907.91515</v>
      </c>
      <c r="J159" s="117">
        <v>68290</v>
      </c>
      <c r="K159" s="112">
        <v>53138.52</v>
      </c>
      <c r="L159" s="202"/>
      <c r="M159" s="72"/>
    </row>
    <row r="160" spans="1:13" ht="14.25" outlineLevel="2">
      <c r="A160" s="112">
        <v>64</v>
      </c>
      <c r="B160" s="112">
        <v>81</v>
      </c>
      <c r="C160" s="112">
        <v>110</v>
      </c>
      <c r="D160" s="112">
        <v>1817620110</v>
      </c>
      <c r="E160" s="114" t="s">
        <v>317</v>
      </c>
      <c r="F160" s="115">
        <f>'שכר '!AC267</f>
        <v>0</v>
      </c>
      <c r="G160" s="116">
        <f>'שכר '!AD267</f>
        <v>18786.105625</v>
      </c>
      <c r="H160" s="117"/>
      <c r="I160" s="117">
        <f t="shared" si="4"/>
        <v>18786.105625</v>
      </c>
      <c r="J160" s="117"/>
      <c r="K160" s="112">
        <v>94840.81</v>
      </c>
      <c r="L160" s="202"/>
      <c r="M160" s="72"/>
    </row>
    <row r="161" spans="1:13" ht="14.25" outlineLevel="2">
      <c r="A161" s="112">
        <v>64</v>
      </c>
      <c r="B161" s="112">
        <v>81</v>
      </c>
      <c r="C161" s="112">
        <v>110</v>
      </c>
      <c r="D161" s="112">
        <v>1817630110</v>
      </c>
      <c r="E161" s="114" t="s">
        <v>318</v>
      </c>
      <c r="F161" s="181"/>
      <c r="G161" s="117"/>
      <c r="H161" s="117"/>
      <c r="I161" s="117">
        <f t="shared" si="4"/>
        <v>0</v>
      </c>
      <c r="J161" s="117"/>
      <c r="K161" s="112">
        <v>32874.68</v>
      </c>
      <c r="L161" s="202"/>
      <c r="M161" s="72"/>
    </row>
    <row r="162" spans="1:13" ht="14.25" outlineLevel="2">
      <c r="A162" s="112">
        <v>64</v>
      </c>
      <c r="B162" s="112">
        <v>81</v>
      </c>
      <c r="C162" s="112">
        <v>110</v>
      </c>
      <c r="D162" s="112">
        <v>1817650110</v>
      </c>
      <c r="E162" s="114" t="s">
        <v>319</v>
      </c>
      <c r="F162" s="115">
        <f>'שכר '!AC274</f>
        <v>0.5</v>
      </c>
      <c r="G162" s="116">
        <f>'שכר '!AD274</f>
        <v>164859.27515</v>
      </c>
      <c r="H162" s="117"/>
      <c r="I162" s="117">
        <f t="shared" si="4"/>
        <v>164859.27515</v>
      </c>
      <c r="J162" s="117">
        <v>353933</v>
      </c>
      <c r="K162" s="112">
        <v>595364.71</v>
      </c>
      <c r="L162" s="202"/>
      <c r="M162" s="72"/>
    </row>
    <row r="163" spans="1:13" ht="14.25" outlineLevel="2">
      <c r="A163" s="112">
        <v>64</v>
      </c>
      <c r="B163" s="112">
        <v>81</v>
      </c>
      <c r="C163" s="112">
        <v>110</v>
      </c>
      <c r="D163" s="112">
        <v>1817700110</v>
      </c>
      <c r="E163" s="114" t="s">
        <v>320</v>
      </c>
      <c r="F163" s="115">
        <f>'שכר '!AC276</f>
        <v>1</v>
      </c>
      <c r="G163" s="116">
        <f>'שכר '!AD276</f>
        <v>90672.46560000001</v>
      </c>
      <c r="H163" s="117"/>
      <c r="I163" s="117">
        <f t="shared" si="4"/>
        <v>90672.46560000001</v>
      </c>
      <c r="J163" s="117">
        <v>207371</v>
      </c>
      <c r="K163" s="112">
        <v>205214.24</v>
      </c>
      <c r="L163" s="202"/>
      <c r="M163" s="72"/>
    </row>
    <row r="164" spans="1:28" s="120" customFormat="1" ht="15" outlineLevel="1">
      <c r="A164" s="119" t="s">
        <v>893</v>
      </c>
      <c r="B164" s="119"/>
      <c r="C164" s="119"/>
      <c r="D164" s="119"/>
      <c r="E164" s="126"/>
      <c r="F164" s="130">
        <f aca="true" t="shared" si="5" ref="F164:K164">SUBTOTAL(9,F133:F163)</f>
        <v>149.35844</v>
      </c>
      <c r="G164" s="131">
        <f t="shared" si="5"/>
        <v>22073541.992875002</v>
      </c>
      <c r="H164" s="127">
        <f t="shared" si="5"/>
        <v>0</v>
      </c>
      <c r="I164" s="127">
        <f>SUBTOTAL(9,I133:I163)</f>
        <v>22073541.992875002</v>
      </c>
      <c r="J164" s="127">
        <f t="shared" si="5"/>
        <v>18978067</v>
      </c>
      <c r="K164" s="119">
        <f t="shared" si="5"/>
        <v>17926355.179999996</v>
      </c>
      <c r="L164" s="203"/>
      <c r="M164" s="72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</row>
    <row r="165" spans="1:13" ht="14.25" outlineLevel="2">
      <c r="A165" s="112">
        <v>65</v>
      </c>
      <c r="B165" s="113">
        <v>81</v>
      </c>
      <c r="C165" s="113">
        <v>450</v>
      </c>
      <c r="D165" s="112">
        <v>1811000450</v>
      </c>
      <c r="E165" s="114" t="s">
        <v>183</v>
      </c>
      <c r="F165" s="114"/>
      <c r="G165" s="117"/>
      <c r="H165" s="117"/>
      <c r="I165" s="117">
        <f t="shared" si="4"/>
        <v>0</v>
      </c>
      <c r="J165" s="117">
        <v>7000</v>
      </c>
      <c r="K165" s="117">
        <v>5059</v>
      </c>
      <c r="L165" s="201"/>
      <c r="M165" s="72"/>
    </row>
    <row r="166" spans="1:13" ht="14.25" outlineLevel="2">
      <c r="A166" s="112">
        <v>65</v>
      </c>
      <c r="B166" s="113">
        <v>81</v>
      </c>
      <c r="C166" s="113">
        <v>523</v>
      </c>
      <c r="D166" s="112">
        <v>1811000523</v>
      </c>
      <c r="E166" s="114" t="s">
        <v>202</v>
      </c>
      <c r="F166" s="114"/>
      <c r="G166" s="117"/>
      <c r="H166" s="117"/>
      <c r="I166" s="117">
        <f t="shared" si="4"/>
        <v>0</v>
      </c>
      <c r="J166" s="117">
        <v>848</v>
      </c>
      <c r="K166" s="117">
        <v>636</v>
      </c>
      <c r="L166" s="201"/>
      <c r="M166" s="72"/>
    </row>
    <row r="167" spans="1:13" ht="14.25" outlineLevel="2">
      <c r="A167" s="112">
        <v>65</v>
      </c>
      <c r="B167" s="113">
        <v>81</v>
      </c>
      <c r="C167" s="113">
        <v>540</v>
      </c>
      <c r="D167" s="112">
        <v>1811000540</v>
      </c>
      <c r="E167" s="114" t="s">
        <v>225</v>
      </c>
      <c r="F167" s="115"/>
      <c r="G167" s="117"/>
      <c r="H167" s="117">
        <v>4041</v>
      </c>
      <c r="I167" s="117">
        <f t="shared" si="4"/>
        <v>4041</v>
      </c>
      <c r="J167" s="117">
        <v>4041</v>
      </c>
      <c r="K167" s="117">
        <v>4580.15</v>
      </c>
      <c r="L167" s="201"/>
      <c r="M167" s="72"/>
    </row>
    <row r="168" spans="1:13" ht="14.25" outlineLevel="2">
      <c r="A168" s="112">
        <v>65</v>
      </c>
      <c r="B168" s="113">
        <v>81</v>
      </c>
      <c r="C168" s="113">
        <v>780</v>
      </c>
      <c r="D168" s="112">
        <v>1811000780</v>
      </c>
      <c r="E168" s="114" t="s">
        <v>198</v>
      </c>
      <c r="F168" s="115"/>
      <c r="G168" s="117"/>
      <c r="H168" s="117">
        <v>11067</v>
      </c>
      <c r="I168" s="117">
        <f t="shared" si="4"/>
        <v>11067</v>
      </c>
      <c r="J168" s="117">
        <v>11067</v>
      </c>
      <c r="K168" s="117">
        <v>8300</v>
      </c>
      <c r="L168" s="201"/>
      <c r="M168" s="72"/>
    </row>
    <row r="169" spans="1:13" ht="14.25" outlineLevel="2">
      <c r="A169" s="112">
        <v>65</v>
      </c>
      <c r="B169" s="113">
        <v>81</v>
      </c>
      <c r="C169" s="113">
        <v>910</v>
      </c>
      <c r="D169" s="113">
        <v>1811000910</v>
      </c>
      <c r="E169" s="114" t="s">
        <v>385</v>
      </c>
      <c r="F169" s="118"/>
      <c r="G169" s="117"/>
      <c r="H169" s="117"/>
      <c r="I169" s="117">
        <f t="shared" si="4"/>
        <v>0</v>
      </c>
      <c r="J169" s="117">
        <v>150000</v>
      </c>
      <c r="K169" s="117"/>
      <c r="L169" s="201"/>
      <c r="M169" s="72"/>
    </row>
    <row r="170" spans="1:13" ht="14.25" outlineLevel="2">
      <c r="A170" s="112">
        <v>65</v>
      </c>
      <c r="B170" s="113">
        <v>81</v>
      </c>
      <c r="C170" s="113">
        <v>410</v>
      </c>
      <c r="D170" s="112">
        <v>1812200410</v>
      </c>
      <c r="E170" s="114" t="s">
        <v>256</v>
      </c>
      <c r="F170" s="115"/>
      <c r="G170" s="117"/>
      <c r="H170" s="117">
        <v>150000</v>
      </c>
      <c r="I170" s="117">
        <f t="shared" si="4"/>
        <v>150000</v>
      </c>
      <c r="J170" s="117">
        <v>150000</v>
      </c>
      <c r="K170" s="117">
        <v>125000</v>
      </c>
      <c r="L170" s="201"/>
      <c r="M170" s="72"/>
    </row>
    <row r="171" spans="1:14" ht="14.25" outlineLevel="2">
      <c r="A171" s="112">
        <v>65</v>
      </c>
      <c r="B171" s="113">
        <v>81</v>
      </c>
      <c r="C171" s="113">
        <v>420</v>
      </c>
      <c r="D171" s="112">
        <v>1812200420</v>
      </c>
      <c r="E171" s="114" t="s">
        <v>257</v>
      </c>
      <c r="F171" s="115"/>
      <c r="G171" s="117"/>
      <c r="H171" s="117">
        <f>50000+50000</f>
        <v>100000</v>
      </c>
      <c r="I171" s="117">
        <f t="shared" si="4"/>
        <v>100000</v>
      </c>
      <c r="J171" s="117">
        <v>40000</v>
      </c>
      <c r="K171" s="117">
        <v>35687.54</v>
      </c>
      <c r="L171" s="70">
        <v>50000</v>
      </c>
      <c r="M171" s="72"/>
      <c r="N171" s="201"/>
    </row>
    <row r="172" spans="1:13" ht="14.25" outlineLevel="2">
      <c r="A172" s="112">
        <v>65</v>
      </c>
      <c r="B172" s="113">
        <v>81</v>
      </c>
      <c r="C172" s="113">
        <v>430</v>
      </c>
      <c r="D172" s="112">
        <v>1812200430</v>
      </c>
      <c r="E172" s="114" t="s">
        <v>236</v>
      </c>
      <c r="F172" s="115"/>
      <c r="G172" s="117"/>
      <c r="H172" s="117">
        <f>59000+40000</f>
        <v>99000</v>
      </c>
      <c r="I172" s="117">
        <f t="shared" si="4"/>
        <v>99000</v>
      </c>
      <c r="J172" s="117">
        <v>59000</v>
      </c>
      <c r="K172" s="117">
        <v>67175.37</v>
      </c>
      <c r="L172" s="201">
        <v>40000</v>
      </c>
      <c r="M172" s="72"/>
    </row>
    <row r="173" spans="1:14" ht="14.25" outlineLevel="2">
      <c r="A173" s="112">
        <v>65</v>
      </c>
      <c r="B173" s="113">
        <v>81</v>
      </c>
      <c r="C173" s="113">
        <v>450</v>
      </c>
      <c r="D173" s="112">
        <v>1812200450</v>
      </c>
      <c r="E173" s="114" t="s">
        <v>183</v>
      </c>
      <c r="F173" s="114"/>
      <c r="G173" s="117"/>
      <c r="H173" s="117">
        <v>50000</v>
      </c>
      <c r="I173" s="117">
        <f t="shared" si="4"/>
        <v>50000</v>
      </c>
      <c r="J173" s="117"/>
      <c r="K173" s="117"/>
      <c r="L173" s="70">
        <v>50000</v>
      </c>
      <c r="M173" s="72"/>
      <c r="N173" s="201"/>
    </row>
    <row r="174" spans="1:14" ht="14.25" outlineLevel="2">
      <c r="A174" s="112">
        <v>65</v>
      </c>
      <c r="B174" s="113">
        <v>81</v>
      </c>
      <c r="C174" s="113">
        <v>470</v>
      </c>
      <c r="D174" s="112">
        <v>1812200470</v>
      </c>
      <c r="E174" s="114" t="s">
        <v>185</v>
      </c>
      <c r="F174" s="115"/>
      <c r="G174" s="117"/>
      <c r="H174" s="117">
        <f>40000+40000</f>
        <v>80000</v>
      </c>
      <c r="I174" s="117">
        <f t="shared" si="4"/>
        <v>80000</v>
      </c>
      <c r="J174" s="117">
        <v>40000</v>
      </c>
      <c r="K174" s="117">
        <v>46216.96</v>
      </c>
      <c r="L174" s="70">
        <v>40000</v>
      </c>
      <c r="M174" s="72"/>
      <c r="N174" s="201"/>
    </row>
    <row r="175" spans="1:13" ht="14.25" outlineLevel="2">
      <c r="A175" s="112">
        <v>65</v>
      </c>
      <c r="B175" s="113">
        <v>81</v>
      </c>
      <c r="C175" s="113">
        <v>510</v>
      </c>
      <c r="D175" s="112">
        <v>1812200510</v>
      </c>
      <c r="E175" s="114" t="s">
        <v>974</v>
      </c>
      <c r="F175" s="115"/>
      <c r="G175" s="117"/>
      <c r="H175" s="117">
        <v>36000</v>
      </c>
      <c r="I175" s="117">
        <f t="shared" si="4"/>
        <v>36000</v>
      </c>
      <c r="J175" s="117"/>
      <c r="K175" s="117"/>
      <c r="L175" s="201">
        <v>36000</v>
      </c>
      <c r="M175" s="72"/>
    </row>
    <row r="176" spans="1:13" ht="14.25" outlineLevel="2">
      <c r="A176" s="112">
        <v>65</v>
      </c>
      <c r="B176" s="113">
        <v>81</v>
      </c>
      <c r="C176" s="113">
        <v>710</v>
      </c>
      <c r="D176" s="112">
        <v>1812200710</v>
      </c>
      <c r="E176" s="114" t="s">
        <v>856</v>
      </c>
      <c r="F176" s="115"/>
      <c r="G176" s="117"/>
      <c r="H176" s="117">
        <v>10000</v>
      </c>
      <c r="I176" s="117">
        <f t="shared" si="4"/>
        <v>10000</v>
      </c>
      <c r="J176" s="117"/>
      <c r="K176" s="117"/>
      <c r="L176" s="201"/>
      <c r="M176" s="72"/>
    </row>
    <row r="177" spans="1:14" ht="14.25" outlineLevel="2">
      <c r="A177" s="112">
        <v>65</v>
      </c>
      <c r="B177" s="113">
        <v>81</v>
      </c>
      <c r="C177" s="113">
        <v>720</v>
      </c>
      <c r="D177" s="112">
        <v>1812200720</v>
      </c>
      <c r="E177" s="114" t="s">
        <v>258</v>
      </c>
      <c r="F177" s="115"/>
      <c r="G177" s="117"/>
      <c r="H177" s="117">
        <f>10000+50000</f>
        <v>60000</v>
      </c>
      <c r="I177" s="117">
        <f t="shared" si="4"/>
        <v>60000</v>
      </c>
      <c r="J177" s="117">
        <v>11234</v>
      </c>
      <c r="K177" s="117">
        <v>11233.6</v>
      </c>
      <c r="L177" s="70">
        <v>50000</v>
      </c>
      <c r="M177" s="72"/>
      <c r="N177" s="201">
        <v>50000</v>
      </c>
    </row>
    <row r="178" spans="1:13" ht="14.25" outlineLevel="2">
      <c r="A178" s="112">
        <v>65</v>
      </c>
      <c r="B178" s="113">
        <v>81</v>
      </c>
      <c r="C178" s="113">
        <v>740</v>
      </c>
      <c r="D178" s="112">
        <v>1812200740</v>
      </c>
      <c r="E178" s="114" t="s">
        <v>197</v>
      </c>
      <c r="F178" s="115"/>
      <c r="G178" s="117"/>
      <c r="H178" s="117">
        <v>5000</v>
      </c>
      <c r="I178" s="117">
        <f t="shared" si="4"/>
        <v>5000</v>
      </c>
      <c r="J178" s="117">
        <v>6200</v>
      </c>
      <c r="K178" s="117">
        <v>4622.24</v>
      </c>
      <c r="L178" s="201"/>
      <c r="M178" s="72"/>
    </row>
    <row r="179" spans="1:13" ht="14.25" outlineLevel="2">
      <c r="A179" s="112">
        <v>65</v>
      </c>
      <c r="B179" s="113">
        <v>81</v>
      </c>
      <c r="C179" s="113">
        <v>750</v>
      </c>
      <c r="D179" s="112">
        <v>1812200750</v>
      </c>
      <c r="E179" s="114" t="s">
        <v>210</v>
      </c>
      <c r="F179" s="114"/>
      <c r="G179" s="117"/>
      <c r="H179" s="117">
        <v>207000</v>
      </c>
      <c r="I179" s="117">
        <f t="shared" si="4"/>
        <v>207000</v>
      </c>
      <c r="J179" s="117">
        <v>207000</v>
      </c>
      <c r="K179" s="117">
        <v>5481.52</v>
      </c>
      <c r="L179" s="201"/>
      <c r="M179" s="72"/>
    </row>
    <row r="180" spans="1:13" ht="14.25" outlineLevel="2">
      <c r="A180" s="112">
        <v>65</v>
      </c>
      <c r="B180" s="113">
        <v>81</v>
      </c>
      <c r="C180" s="113">
        <v>760</v>
      </c>
      <c r="D180" s="112">
        <v>1812200760</v>
      </c>
      <c r="E180" s="114" t="s">
        <v>259</v>
      </c>
      <c r="F180" s="115"/>
      <c r="G180" s="117"/>
      <c r="H180" s="117">
        <v>167860</v>
      </c>
      <c r="I180" s="117">
        <f t="shared" si="4"/>
        <v>167860</v>
      </c>
      <c r="J180" s="117">
        <v>167860</v>
      </c>
      <c r="K180" s="117"/>
      <c r="L180" s="201"/>
      <c r="M180" s="72"/>
    </row>
    <row r="181" spans="1:13" ht="14.25" outlineLevel="2">
      <c r="A181" s="112">
        <v>65</v>
      </c>
      <c r="B181" s="113">
        <v>81</v>
      </c>
      <c r="C181" s="113">
        <v>760</v>
      </c>
      <c r="D181" s="112">
        <v>1812210760</v>
      </c>
      <c r="E181" s="114" t="s">
        <v>260</v>
      </c>
      <c r="F181" s="115"/>
      <c r="G181" s="117"/>
      <c r="H181" s="117">
        <v>1423730</v>
      </c>
      <c r="I181" s="117">
        <f t="shared" si="4"/>
        <v>1423730</v>
      </c>
      <c r="J181" s="117">
        <v>1523140</v>
      </c>
      <c r="K181" s="117"/>
      <c r="L181" s="201"/>
      <c r="M181" s="72"/>
    </row>
    <row r="182" spans="1:13" ht="14.25" outlineLevel="2">
      <c r="A182" s="112">
        <v>65</v>
      </c>
      <c r="B182" s="113">
        <v>81</v>
      </c>
      <c r="C182" s="113">
        <v>410</v>
      </c>
      <c r="D182" s="112">
        <v>1812300410</v>
      </c>
      <c r="E182" s="114" t="s">
        <v>262</v>
      </c>
      <c r="F182" s="115"/>
      <c r="G182" s="117"/>
      <c r="H182" s="117">
        <v>297000</v>
      </c>
      <c r="I182" s="117">
        <f t="shared" si="4"/>
        <v>297000</v>
      </c>
      <c r="J182" s="117">
        <v>297000</v>
      </c>
      <c r="K182" s="117">
        <v>230000</v>
      </c>
      <c r="L182" s="201"/>
      <c r="M182" s="72"/>
    </row>
    <row r="183" spans="1:14" ht="14.25" outlineLevel="2">
      <c r="A183" s="112">
        <v>65</v>
      </c>
      <c r="B183" s="113">
        <v>81</v>
      </c>
      <c r="C183" s="113">
        <v>420</v>
      </c>
      <c r="D183" s="112">
        <v>1812300420</v>
      </c>
      <c r="E183" s="114" t="s">
        <v>181</v>
      </c>
      <c r="F183" s="115"/>
      <c r="G183" s="117"/>
      <c r="H183" s="117">
        <f>40000+50000</f>
        <v>90000</v>
      </c>
      <c r="I183" s="117">
        <f t="shared" si="4"/>
        <v>90000</v>
      </c>
      <c r="J183" s="117">
        <v>40000</v>
      </c>
      <c r="K183" s="117">
        <v>38483.07</v>
      </c>
      <c r="L183" s="70">
        <v>50000</v>
      </c>
      <c r="M183" s="72"/>
      <c r="N183" s="201">
        <v>50000</v>
      </c>
    </row>
    <row r="184" spans="1:14" ht="14.25" outlineLevel="2">
      <c r="A184" s="112">
        <v>65</v>
      </c>
      <c r="B184" s="113">
        <v>81</v>
      </c>
      <c r="C184" s="113">
        <v>430</v>
      </c>
      <c r="D184" s="112">
        <v>1812300430</v>
      </c>
      <c r="E184" s="114" t="s">
        <v>263</v>
      </c>
      <c r="F184" s="115"/>
      <c r="G184" s="117"/>
      <c r="H184" s="117">
        <f>40000+118487</f>
        <v>158487</v>
      </c>
      <c r="I184" s="117">
        <f t="shared" si="4"/>
        <v>158487</v>
      </c>
      <c r="J184" s="117">
        <v>78487</v>
      </c>
      <c r="K184" s="117">
        <v>83035.47</v>
      </c>
      <c r="L184" s="70">
        <v>40000</v>
      </c>
      <c r="M184" s="72"/>
      <c r="N184" s="201">
        <v>40000</v>
      </c>
    </row>
    <row r="185" spans="1:14" ht="14.25" outlineLevel="2">
      <c r="A185" s="112">
        <v>65</v>
      </c>
      <c r="B185" s="113">
        <v>81</v>
      </c>
      <c r="C185" s="113">
        <v>450</v>
      </c>
      <c r="D185" s="112">
        <v>1812300450</v>
      </c>
      <c r="E185" s="114" t="s">
        <v>183</v>
      </c>
      <c r="F185" s="114"/>
      <c r="G185" s="117"/>
      <c r="H185" s="117">
        <v>50000</v>
      </c>
      <c r="I185" s="117">
        <f t="shared" si="4"/>
        <v>50000</v>
      </c>
      <c r="J185" s="117"/>
      <c r="K185" s="117">
        <v>80</v>
      </c>
      <c r="L185" s="70">
        <v>50000</v>
      </c>
      <c r="M185" s="72"/>
      <c r="N185" s="201">
        <v>50000</v>
      </c>
    </row>
    <row r="186" spans="1:13" ht="14.25" outlineLevel="2">
      <c r="A186" s="112">
        <v>65</v>
      </c>
      <c r="B186" s="113">
        <v>81</v>
      </c>
      <c r="C186" s="113">
        <v>470</v>
      </c>
      <c r="D186" s="112">
        <v>1812300470</v>
      </c>
      <c r="E186" s="114" t="s">
        <v>185</v>
      </c>
      <c r="F186" s="115"/>
      <c r="G186" s="117"/>
      <c r="H186" s="117">
        <f>33000+25000</f>
        <v>58000</v>
      </c>
      <c r="I186" s="117">
        <f t="shared" si="4"/>
        <v>58000</v>
      </c>
      <c r="J186" s="117">
        <v>33000</v>
      </c>
      <c r="K186" s="117">
        <v>36438</v>
      </c>
      <c r="L186" s="201">
        <v>25000</v>
      </c>
      <c r="M186" s="72"/>
    </row>
    <row r="187" spans="1:14" ht="14.25" outlineLevel="2">
      <c r="A187" s="112">
        <v>65</v>
      </c>
      <c r="B187" s="113">
        <v>81</v>
      </c>
      <c r="C187" s="113">
        <v>710</v>
      </c>
      <c r="D187" s="112">
        <v>1812300710</v>
      </c>
      <c r="E187" s="114" t="s">
        <v>264</v>
      </c>
      <c r="F187" s="114"/>
      <c r="G187" s="117"/>
      <c r="H187" s="117">
        <f>1500+10000</f>
        <v>11500</v>
      </c>
      <c r="I187" s="117">
        <f t="shared" si="4"/>
        <v>11500</v>
      </c>
      <c r="J187" s="117">
        <v>1500</v>
      </c>
      <c r="K187" s="117">
        <v>1000</v>
      </c>
      <c r="L187" s="70">
        <v>10000</v>
      </c>
      <c r="M187" s="72"/>
      <c r="N187" s="201">
        <v>10000</v>
      </c>
    </row>
    <row r="188" spans="1:13" ht="14.25" outlineLevel="2">
      <c r="A188" s="112">
        <v>65</v>
      </c>
      <c r="B188" s="113">
        <v>81</v>
      </c>
      <c r="C188" s="113">
        <v>740</v>
      </c>
      <c r="D188" s="112">
        <v>1812300740</v>
      </c>
      <c r="E188" s="114" t="s">
        <v>197</v>
      </c>
      <c r="F188" s="115"/>
      <c r="G188" s="117"/>
      <c r="H188" s="117">
        <v>1000</v>
      </c>
      <c r="I188" s="117">
        <f t="shared" si="4"/>
        <v>1000</v>
      </c>
      <c r="J188" s="117">
        <v>1000</v>
      </c>
      <c r="K188" s="117">
        <v>505</v>
      </c>
      <c r="L188" s="201"/>
      <c r="M188" s="72"/>
    </row>
    <row r="189" spans="1:13" ht="14.25" outlineLevel="2">
      <c r="A189" s="112">
        <v>65</v>
      </c>
      <c r="B189" s="113">
        <v>81</v>
      </c>
      <c r="C189" s="113">
        <v>750</v>
      </c>
      <c r="D189" s="112">
        <v>1812300750</v>
      </c>
      <c r="E189" s="114" t="s">
        <v>210</v>
      </c>
      <c r="F189" s="115"/>
      <c r="G189" s="117"/>
      <c r="H189" s="117">
        <v>250000</v>
      </c>
      <c r="I189" s="117">
        <f t="shared" si="4"/>
        <v>250000</v>
      </c>
      <c r="J189" s="117">
        <v>251101</v>
      </c>
      <c r="K189" s="117">
        <v>825.75</v>
      </c>
      <c r="L189" s="201"/>
      <c r="M189" s="72"/>
    </row>
    <row r="190" spans="1:13" ht="14.25" outlineLevel="2">
      <c r="A190" s="112">
        <v>65</v>
      </c>
      <c r="B190" s="113">
        <v>81</v>
      </c>
      <c r="C190" s="113">
        <v>780</v>
      </c>
      <c r="D190" s="112">
        <v>1812300780</v>
      </c>
      <c r="E190" s="114" t="s">
        <v>858</v>
      </c>
      <c r="F190" s="115"/>
      <c r="G190" s="117"/>
      <c r="H190" s="117">
        <v>100000</v>
      </c>
      <c r="I190" s="117">
        <f t="shared" si="4"/>
        <v>100000</v>
      </c>
      <c r="J190" s="117">
        <v>5000</v>
      </c>
      <c r="K190" s="117">
        <v>4200</v>
      </c>
      <c r="L190" s="201">
        <v>100000</v>
      </c>
      <c r="M190" s="72"/>
    </row>
    <row r="191" spans="1:13" ht="14.25" outlineLevel="2">
      <c r="A191" s="112">
        <v>65</v>
      </c>
      <c r="B191" s="113">
        <v>81</v>
      </c>
      <c r="C191" s="113">
        <v>760</v>
      </c>
      <c r="D191" s="112">
        <v>1812310760</v>
      </c>
      <c r="E191" s="114" t="s">
        <v>265</v>
      </c>
      <c r="F191" s="115"/>
      <c r="G191" s="117"/>
      <c r="H191" s="117">
        <v>2625000</v>
      </c>
      <c r="I191" s="117">
        <f t="shared" si="4"/>
        <v>2625000</v>
      </c>
      <c r="J191" s="117">
        <v>2500000</v>
      </c>
      <c r="K191" s="117">
        <v>2102006.21</v>
      </c>
      <c r="L191" s="201"/>
      <c r="M191" s="72"/>
    </row>
    <row r="192" spans="1:13" ht="14.25" outlineLevel="2">
      <c r="A192" s="112">
        <v>65</v>
      </c>
      <c r="B192" s="113">
        <v>81</v>
      </c>
      <c r="C192" s="113">
        <v>410</v>
      </c>
      <c r="D192" s="112">
        <v>1812500410</v>
      </c>
      <c r="E192" s="114" t="s">
        <v>266</v>
      </c>
      <c r="F192" s="115"/>
      <c r="G192" s="117"/>
      <c r="H192" s="117">
        <v>15000</v>
      </c>
      <c r="I192" s="117">
        <f t="shared" si="4"/>
        <v>15000</v>
      </c>
      <c r="J192" s="117">
        <v>15000</v>
      </c>
      <c r="K192" s="117">
        <v>25000</v>
      </c>
      <c r="L192" s="201"/>
      <c r="M192" s="72"/>
    </row>
    <row r="193" spans="1:13" ht="14.25" outlineLevel="2">
      <c r="A193" s="112">
        <v>65</v>
      </c>
      <c r="B193" s="113">
        <v>81</v>
      </c>
      <c r="C193" s="113">
        <v>420</v>
      </c>
      <c r="D193" s="112">
        <v>1812500420</v>
      </c>
      <c r="E193" s="114" t="s">
        <v>267</v>
      </c>
      <c r="F193" s="114"/>
      <c r="G193" s="117"/>
      <c r="H193" s="117"/>
      <c r="I193" s="117">
        <f t="shared" si="4"/>
        <v>0</v>
      </c>
      <c r="J193" s="117"/>
      <c r="K193" s="117">
        <v>500</v>
      </c>
      <c r="L193" s="201"/>
      <c r="M193" s="72"/>
    </row>
    <row r="194" spans="1:13" ht="14.25" outlineLevel="2">
      <c r="A194" s="112">
        <v>65</v>
      </c>
      <c r="B194" s="113">
        <v>81</v>
      </c>
      <c r="C194" s="113">
        <v>430</v>
      </c>
      <c r="D194" s="112">
        <v>1812500430</v>
      </c>
      <c r="E194" s="114" t="s">
        <v>236</v>
      </c>
      <c r="F194" s="115"/>
      <c r="G194" s="117"/>
      <c r="H194" s="117">
        <v>4000</v>
      </c>
      <c r="I194" s="117">
        <f t="shared" si="4"/>
        <v>4000</v>
      </c>
      <c r="J194" s="117">
        <v>6000</v>
      </c>
      <c r="K194" s="117">
        <v>5942.74</v>
      </c>
      <c r="L194" s="201"/>
      <c r="M194" s="72"/>
    </row>
    <row r="195" spans="1:13" ht="14.25" outlineLevel="2">
      <c r="A195" s="112">
        <v>65</v>
      </c>
      <c r="B195" s="113">
        <v>81</v>
      </c>
      <c r="C195" s="113">
        <v>470</v>
      </c>
      <c r="D195" s="112">
        <v>1812500470</v>
      </c>
      <c r="E195" s="114" t="s">
        <v>268</v>
      </c>
      <c r="F195" s="114"/>
      <c r="G195" s="117"/>
      <c r="H195" s="117">
        <v>7200</v>
      </c>
      <c r="I195" s="117">
        <f t="shared" si="4"/>
        <v>7200</v>
      </c>
      <c r="J195" s="117">
        <v>5000</v>
      </c>
      <c r="K195" s="117">
        <v>3141.9</v>
      </c>
      <c r="L195" s="201">
        <v>7200</v>
      </c>
      <c r="M195" s="72"/>
    </row>
    <row r="196" spans="1:13" ht="14.25" outlineLevel="2">
      <c r="A196" s="112">
        <v>65</v>
      </c>
      <c r="B196" s="113">
        <v>81</v>
      </c>
      <c r="C196" s="113">
        <v>510</v>
      </c>
      <c r="D196" s="112">
        <v>1812500510</v>
      </c>
      <c r="E196" s="114" t="s">
        <v>269</v>
      </c>
      <c r="F196" s="115"/>
      <c r="G196" s="117"/>
      <c r="H196" s="117">
        <f>15000+20000</f>
        <v>35000</v>
      </c>
      <c r="I196" s="117">
        <f t="shared" si="4"/>
        <v>35000</v>
      </c>
      <c r="J196" s="117">
        <v>15000</v>
      </c>
      <c r="K196" s="117">
        <v>18179.83</v>
      </c>
      <c r="L196" s="201">
        <v>20000</v>
      </c>
      <c r="M196" s="72"/>
    </row>
    <row r="197" spans="1:13" ht="14.25" outlineLevel="2">
      <c r="A197" s="112">
        <v>65</v>
      </c>
      <c r="B197" s="113">
        <v>81</v>
      </c>
      <c r="C197" s="113">
        <v>540</v>
      </c>
      <c r="D197" s="112">
        <v>1812500540</v>
      </c>
      <c r="E197" s="114" t="s">
        <v>270</v>
      </c>
      <c r="F197" s="115"/>
      <c r="G197" s="117"/>
      <c r="H197" s="117">
        <v>700</v>
      </c>
      <c r="I197" s="117">
        <f t="shared" si="4"/>
        <v>700</v>
      </c>
      <c r="J197" s="117">
        <v>700</v>
      </c>
      <c r="K197" s="117">
        <v>700.92</v>
      </c>
      <c r="L197" s="201"/>
      <c r="M197" s="72"/>
    </row>
    <row r="198" spans="1:13" ht="14.25" outlineLevel="2">
      <c r="A198" s="112">
        <v>65</v>
      </c>
      <c r="B198" s="113">
        <v>81</v>
      </c>
      <c r="C198" s="113">
        <v>710</v>
      </c>
      <c r="D198" s="112">
        <v>1812500710</v>
      </c>
      <c r="E198" s="114" t="s">
        <v>271</v>
      </c>
      <c r="F198" s="115"/>
      <c r="G198" s="117"/>
      <c r="H198" s="117">
        <v>5000</v>
      </c>
      <c r="I198" s="117">
        <f t="shared" si="4"/>
        <v>5000</v>
      </c>
      <c r="J198" s="117">
        <v>6667</v>
      </c>
      <c r="K198" s="117">
        <v>5000</v>
      </c>
      <c r="L198" s="201"/>
      <c r="M198" s="72"/>
    </row>
    <row r="199" spans="1:13" ht="14.25" outlineLevel="2">
      <c r="A199" s="112">
        <v>65</v>
      </c>
      <c r="B199" s="113">
        <v>81</v>
      </c>
      <c r="C199" s="113">
        <v>740</v>
      </c>
      <c r="D199" s="112">
        <v>1812500740</v>
      </c>
      <c r="E199" s="114" t="s">
        <v>272</v>
      </c>
      <c r="F199" s="114"/>
      <c r="G199" s="117"/>
      <c r="H199" s="117"/>
      <c r="I199" s="117">
        <f t="shared" si="4"/>
        <v>0</v>
      </c>
      <c r="J199" s="117"/>
      <c r="K199" s="117">
        <v>720</v>
      </c>
      <c r="L199" s="201"/>
      <c r="M199" s="72"/>
    </row>
    <row r="200" spans="1:13" ht="14.25" outlineLevel="2">
      <c r="A200" s="112">
        <v>65</v>
      </c>
      <c r="B200" s="113">
        <v>81</v>
      </c>
      <c r="C200" s="113">
        <v>410</v>
      </c>
      <c r="D200" s="112">
        <v>1812600410</v>
      </c>
      <c r="E200" s="114" t="s">
        <v>273</v>
      </c>
      <c r="F200" s="115"/>
      <c r="G200" s="117"/>
      <c r="H200" s="117">
        <v>45000</v>
      </c>
      <c r="I200" s="117">
        <f t="shared" si="4"/>
        <v>45000</v>
      </c>
      <c r="J200" s="117">
        <v>45000</v>
      </c>
      <c r="K200" s="117">
        <v>40000</v>
      </c>
      <c r="L200" s="201"/>
      <c r="M200" s="72"/>
    </row>
    <row r="201" spans="1:13" ht="14.25" outlineLevel="2">
      <c r="A201" s="112">
        <v>65</v>
      </c>
      <c r="B201" s="113">
        <v>81</v>
      </c>
      <c r="C201" s="113">
        <v>430</v>
      </c>
      <c r="D201" s="112">
        <v>1812600430</v>
      </c>
      <c r="E201" s="114" t="s">
        <v>236</v>
      </c>
      <c r="F201" s="115"/>
      <c r="G201" s="117"/>
      <c r="H201" s="117">
        <v>7000</v>
      </c>
      <c r="I201" s="117">
        <f t="shared" si="4"/>
        <v>7000</v>
      </c>
      <c r="J201" s="117">
        <v>6944</v>
      </c>
      <c r="K201" s="117">
        <v>6237.72</v>
      </c>
      <c r="L201" s="201"/>
      <c r="M201" s="72"/>
    </row>
    <row r="202" spans="1:13" ht="14.25" outlineLevel="2">
      <c r="A202" s="112">
        <v>65</v>
      </c>
      <c r="B202" s="113">
        <v>81</v>
      </c>
      <c r="C202" s="113">
        <v>470</v>
      </c>
      <c r="D202" s="112">
        <v>1812600470</v>
      </c>
      <c r="E202" s="114" t="s">
        <v>185</v>
      </c>
      <c r="F202" s="115"/>
      <c r="G202" s="117"/>
      <c r="H202" s="117">
        <v>5000</v>
      </c>
      <c r="I202" s="117">
        <f t="shared" si="4"/>
        <v>5000</v>
      </c>
      <c r="J202" s="117">
        <v>5000</v>
      </c>
      <c r="K202" s="117">
        <v>2170</v>
      </c>
      <c r="L202" s="201"/>
      <c r="M202" s="72"/>
    </row>
    <row r="203" spans="1:13" ht="14.25" outlineLevel="2">
      <c r="A203" s="112">
        <v>65</v>
      </c>
      <c r="B203" s="113">
        <v>81</v>
      </c>
      <c r="C203" s="113">
        <v>540</v>
      </c>
      <c r="D203" s="112">
        <v>1812600540</v>
      </c>
      <c r="E203" s="114" t="s">
        <v>274</v>
      </c>
      <c r="F203" s="115"/>
      <c r="G203" s="117"/>
      <c r="H203" s="117">
        <v>800</v>
      </c>
      <c r="I203" s="117">
        <f t="shared" si="4"/>
        <v>800</v>
      </c>
      <c r="J203" s="117">
        <v>800</v>
      </c>
      <c r="K203" s="117">
        <v>700.92</v>
      </c>
      <c r="L203" s="201"/>
      <c r="M203" s="72"/>
    </row>
    <row r="204" spans="1:13" ht="14.25" outlineLevel="2">
      <c r="A204" s="112">
        <v>65</v>
      </c>
      <c r="B204" s="113">
        <v>81</v>
      </c>
      <c r="C204" s="113">
        <v>780</v>
      </c>
      <c r="D204" s="112">
        <v>1812600780</v>
      </c>
      <c r="E204" s="114" t="s">
        <v>200</v>
      </c>
      <c r="F204" s="115"/>
      <c r="G204" s="117"/>
      <c r="H204" s="117">
        <v>4000</v>
      </c>
      <c r="I204" s="117">
        <f t="shared" si="4"/>
        <v>4000</v>
      </c>
      <c r="J204" s="117">
        <v>4800</v>
      </c>
      <c r="K204" s="117">
        <v>3600</v>
      </c>
      <c r="L204" s="201"/>
      <c r="M204" s="72"/>
    </row>
    <row r="205" spans="1:13" ht="14.25" outlineLevel="2">
      <c r="A205" s="112">
        <v>65</v>
      </c>
      <c r="B205" s="113">
        <v>81</v>
      </c>
      <c r="C205" s="113">
        <v>780</v>
      </c>
      <c r="D205" s="112">
        <v>1813150780</v>
      </c>
      <c r="E205" s="114" t="s">
        <v>275</v>
      </c>
      <c r="F205" s="115"/>
      <c r="G205" s="117"/>
      <c r="H205" s="117">
        <v>39057</v>
      </c>
      <c r="I205" s="117">
        <f t="shared" si="4"/>
        <v>39057</v>
      </c>
      <c r="J205" s="117">
        <v>119000</v>
      </c>
      <c r="K205" s="117"/>
      <c r="L205" s="201"/>
      <c r="M205" s="72"/>
    </row>
    <row r="206" spans="1:13" ht="14.25" outlineLevel="2">
      <c r="A206" s="112">
        <v>65</v>
      </c>
      <c r="B206" s="113">
        <v>81</v>
      </c>
      <c r="C206" s="113">
        <v>410</v>
      </c>
      <c r="D206" s="112">
        <v>1813200410</v>
      </c>
      <c r="E206" s="114" t="s">
        <v>277</v>
      </c>
      <c r="F206" s="115"/>
      <c r="G206" s="117"/>
      <c r="H206" s="117">
        <v>15000</v>
      </c>
      <c r="I206" s="117">
        <f t="shared" si="4"/>
        <v>15000</v>
      </c>
      <c r="J206" s="117">
        <v>15000</v>
      </c>
      <c r="K206" s="117">
        <v>35000</v>
      </c>
      <c r="L206" s="201"/>
      <c r="M206" s="72"/>
    </row>
    <row r="207" spans="1:13" ht="14.25" outlineLevel="2">
      <c r="A207" s="112">
        <v>65</v>
      </c>
      <c r="B207" s="113">
        <v>81</v>
      </c>
      <c r="C207" s="113">
        <v>420</v>
      </c>
      <c r="D207" s="112">
        <v>1813200420</v>
      </c>
      <c r="E207" s="114" t="s">
        <v>278</v>
      </c>
      <c r="F207" s="115"/>
      <c r="G207" s="117"/>
      <c r="H207" s="117">
        <v>32000</v>
      </c>
      <c r="I207" s="117">
        <f t="shared" si="4"/>
        <v>32000</v>
      </c>
      <c r="J207" s="117">
        <v>32000</v>
      </c>
      <c r="K207" s="117">
        <v>28240.25</v>
      </c>
      <c r="L207" s="201"/>
      <c r="M207" s="72"/>
    </row>
    <row r="208" spans="1:13" ht="14.25" outlineLevel="2">
      <c r="A208" s="112">
        <v>65</v>
      </c>
      <c r="B208" s="113">
        <v>81</v>
      </c>
      <c r="C208" s="113">
        <v>430</v>
      </c>
      <c r="D208" s="112">
        <v>1813200430</v>
      </c>
      <c r="E208" s="114" t="s">
        <v>236</v>
      </c>
      <c r="F208" s="115"/>
      <c r="G208" s="117"/>
      <c r="H208" s="117">
        <v>7000</v>
      </c>
      <c r="I208" s="117">
        <f t="shared" si="4"/>
        <v>7000</v>
      </c>
      <c r="J208" s="117"/>
      <c r="K208" s="117">
        <v>7202.2</v>
      </c>
      <c r="L208" s="201"/>
      <c r="M208" s="72"/>
    </row>
    <row r="209" spans="1:13" ht="14.25" outlineLevel="2">
      <c r="A209" s="112">
        <v>65</v>
      </c>
      <c r="B209" s="112">
        <v>81</v>
      </c>
      <c r="C209" s="112">
        <v>450</v>
      </c>
      <c r="D209" s="112">
        <v>1813200450</v>
      </c>
      <c r="E209" s="114" t="s">
        <v>183</v>
      </c>
      <c r="F209" s="115"/>
      <c r="G209" s="117"/>
      <c r="H209" s="117">
        <v>30000</v>
      </c>
      <c r="I209" s="117">
        <f t="shared" si="4"/>
        <v>30000</v>
      </c>
      <c r="J209" s="117">
        <v>75276</v>
      </c>
      <c r="K209" s="112">
        <v>84141.08</v>
      </c>
      <c r="L209" s="202"/>
      <c r="M209" s="72"/>
    </row>
    <row r="210" spans="1:13" ht="14.25" outlineLevel="2">
      <c r="A210" s="112">
        <v>65</v>
      </c>
      <c r="B210" s="112">
        <v>81</v>
      </c>
      <c r="C210" s="112">
        <v>470</v>
      </c>
      <c r="D210" s="112">
        <v>1813200470</v>
      </c>
      <c r="E210" s="114" t="s">
        <v>185</v>
      </c>
      <c r="F210" s="115"/>
      <c r="G210" s="117"/>
      <c r="H210" s="117">
        <v>25000</v>
      </c>
      <c r="I210" s="117">
        <f t="shared" si="4"/>
        <v>25000</v>
      </c>
      <c r="J210" s="117">
        <v>25000</v>
      </c>
      <c r="K210" s="112">
        <v>38643</v>
      </c>
      <c r="L210" s="202"/>
      <c r="M210" s="72"/>
    </row>
    <row r="211" spans="1:13" ht="14.25" outlineLevel="2">
      <c r="A211" s="112">
        <v>65</v>
      </c>
      <c r="B211" s="112">
        <v>81</v>
      </c>
      <c r="C211" s="112">
        <v>540</v>
      </c>
      <c r="D211" s="112">
        <v>1813200540</v>
      </c>
      <c r="E211" s="114" t="s">
        <v>208</v>
      </c>
      <c r="F211" s="115"/>
      <c r="G211" s="117"/>
      <c r="H211" s="117">
        <v>500</v>
      </c>
      <c r="I211" s="117">
        <f t="shared" si="4"/>
        <v>500</v>
      </c>
      <c r="J211" s="117"/>
      <c r="K211" s="112">
        <v>17694.7</v>
      </c>
      <c r="L211" s="202"/>
      <c r="M211" s="72"/>
    </row>
    <row r="212" spans="1:13" ht="14.25" outlineLevel="2">
      <c r="A212" s="112">
        <v>65</v>
      </c>
      <c r="B212" s="112">
        <v>81</v>
      </c>
      <c r="C212" s="112">
        <v>570</v>
      </c>
      <c r="D212" s="112">
        <v>1813200570</v>
      </c>
      <c r="E212" s="114" t="s">
        <v>280</v>
      </c>
      <c r="F212" s="115"/>
      <c r="G212" s="117"/>
      <c r="H212" s="117">
        <v>43200</v>
      </c>
      <c r="I212" s="117">
        <f t="shared" si="4"/>
        <v>43200</v>
      </c>
      <c r="J212" s="117">
        <v>103200</v>
      </c>
      <c r="K212" s="112">
        <v>52800</v>
      </c>
      <c r="L212" s="202"/>
      <c r="M212" s="72"/>
    </row>
    <row r="213" spans="1:13" ht="14.25" outlineLevel="2">
      <c r="A213" s="112">
        <v>65</v>
      </c>
      <c r="B213" s="112">
        <v>81</v>
      </c>
      <c r="C213" s="112">
        <v>740</v>
      </c>
      <c r="D213" s="112">
        <v>1813200740</v>
      </c>
      <c r="E213" s="114" t="s">
        <v>197</v>
      </c>
      <c r="F213" s="115"/>
      <c r="G213" s="117"/>
      <c r="H213" s="117">
        <v>30000</v>
      </c>
      <c r="I213" s="117">
        <f t="shared" si="4"/>
        <v>30000</v>
      </c>
      <c r="J213" s="117">
        <v>30000</v>
      </c>
      <c r="K213" s="112">
        <v>15020.12</v>
      </c>
      <c r="L213" s="202"/>
      <c r="M213" s="72"/>
    </row>
    <row r="214" spans="1:13" ht="14.25" outlineLevel="2">
      <c r="A214" s="112">
        <v>65</v>
      </c>
      <c r="B214" s="112">
        <v>81</v>
      </c>
      <c r="C214" s="112">
        <v>750</v>
      </c>
      <c r="D214" s="112">
        <v>1813200750</v>
      </c>
      <c r="E214" s="114" t="s">
        <v>281</v>
      </c>
      <c r="F214" s="115"/>
      <c r="G214" s="117"/>
      <c r="H214" s="117">
        <v>51000</v>
      </c>
      <c r="I214" s="117">
        <f t="shared" si="4"/>
        <v>51000</v>
      </c>
      <c r="J214" s="117">
        <v>21000</v>
      </c>
      <c r="K214" s="112">
        <v>47114.25</v>
      </c>
      <c r="L214" s="202"/>
      <c r="M214" s="72"/>
    </row>
    <row r="215" spans="1:13" ht="14.25" outlineLevel="2">
      <c r="A215" s="112">
        <v>65</v>
      </c>
      <c r="B215" s="112">
        <v>81</v>
      </c>
      <c r="C215" s="112">
        <v>780</v>
      </c>
      <c r="D215" s="112">
        <v>1813200780</v>
      </c>
      <c r="E215" s="114" t="s">
        <v>198</v>
      </c>
      <c r="F215" s="114"/>
      <c r="G215" s="117"/>
      <c r="H215" s="117"/>
      <c r="I215" s="117">
        <f t="shared" si="4"/>
        <v>0</v>
      </c>
      <c r="J215" s="117"/>
      <c r="K215" s="112">
        <v>10500</v>
      </c>
      <c r="L215" s="202"/>
      <c r="M215" s="72"/>
    </row>
    <row r="216" spans="1:13" ht="14.25" outlineLevel="2">
      <c r="A216" s="112">
        <v>65</v>
      </c>
      <c r="B216" s="112">
        <v>81</v>
      </c>
      <c r="C216" s="112">
        <v>810</v>
      </c>
      <c r="D216" s="112">
        <v>1813240810</v>
      </c>
      <c r="E216" s="114" t="s">
        <v>62</v>
      </c>
      <c r="F216" s="115"/>
      <c r="G216" s="117"/>
      <c r="H216" s="117">
        <v>541112</v>
      </c>
      <c r="I216" s="117">
        <f t="shared" si="4"/>
        <v>541112</v>
      </c>
      <c r="J216" s="117">
        <v>541112</v>
      </c>
      <c r="K216" s="112">
        <v>529760</v>
      </c>
      <c r="L216" s="202"/>
      <c r="M216" s="72"/>
    </row>
    <row r="217" spans="1:13" ht="14.25" outlineLevel="2">
      <c r="A217" s="112">
        <v>65</v>
      </c>
      <c r="B217" s="112">
        <v>81</v>
      </c>
      <c r="C217" s="112">
        <v>810</v>
      </c>
      <c r="D217" s="112">
        <v>1813241810</v>
      </c>
      <c r="E217" s="114" t="s">
        <v>63</v>
      </c>
      <c r="F217" s="115"/>
      <c r="G217" s="117"/>
      <c r="H217" s="117">
        <v>411268</v>
      </c>
      <c r="I217" s="117">
        <f t="shared" si="4"/>
        <v>411268</v>
      </c>
      <c r="J217" s="117">
        <v>411268</v>
      </c>
      <c r="K217" s="112">
        <v>402640</v>
      </c>
      <c r="L217" s="202"/>
      <c r="M217" s="72"/>
    </row>
    <row r="218" spans="1:13" ht="14.25" outlineLevel="2">
      <c r="A218" s="112">
        <v>65</v>
      </c>
      <c r="B218" s="112">
        <v>81</v>
      </c>
      <c r="C218" s="112">
        <v>810</v>
      </c>
      <c r="D218" s="112">
        <v>1813242810</v>
      </c>
      <c r="E218" s="114" t="s">
        <v>64</v>
      </c>
      <c r="F218" s="115"/>
      <c r="G218" s="117"/>
      <c r="H218" s="117">
        <v>253216</v>
      </c>
      <c r="I218" s="117">
        <f t="shared" si="4"/>
        <v>253216</v>
      </c>
      <c r="J218" s="117">
        <v>253216</v>
      </c>
      <c r="K218" s="112">
        <v>247755</v>
      </c>
      <c r="L218" s="202"/>
      <c r="M218" s="72"/>
    </row>
    <row r="219" spans="1:13" ht="14.25" outlineLevel="2">
      <c r="A219" s="112">
        <v>65</v>
      </c>
      <c r="B219" s="112">
        <v>81</v>
      </c>
      <c r="C219" s="112">
        <v>470</v>
      </c>
      <c r="D219" s="112">
        <v>1813300470</v>
      </c>
      <c r="E219" s="114" t="s">
        <v>285</v>
      </c>
      <c r="F219" s="115"/>
      <c r="G219" s="117"/>
      <c r="H219" s="117">
        <v>5000</v>
      </c>
      <c r="I219" s="117">
        <f t="shared" si="4"/>
        <v>5000</v>
      </c>
      <c r="J219" s="117">
        <v>5000</v>
      </c>
      <c r="K219" s="112"/>
      <c r="L219" s="202"/>
      <c r="M219" s="72"/>
    </row>
    <row r="220" spans="1:13" ht="14.25" outlineLevel="2">
      <c r="A220" s="112">
        <v>65</v>
      </c>
      <c r="B220" s="112">
        <v>81</v>
      </c>
      <c r="C220" s="112">
        <v>810</v>
      </c>
      <c r="D220" s="112">
        <v>1813300810</v>
      </c>
      <c r="E220" s="114" t="s">
        <v>286</v>
      </c>
      <c r="F220" s="115"/>
      <c r="G220" s="117"/>
      <c r="H220" s="117">
        <v>40000</v>
      </c>
      <c r="I220" s="117">
        <f aca="true" t="shared" si="6" ref="I220:I284">H220+G220</f>
        <v>40000</v>
      </c>
      <c r="J220" s="117">
        <v>40000</v>
      </c>
      <c r="K220" s="112">
        <v>31000</v>
      </c>
      <c r="L220" s="202"/>
      <c r="M220" s="72"/>
    </row>
    <row r="221" spans="1:13" ht="14.25" outlineLevel="2">
      <c r="A221" s="112">
        <v>65</v>
      </c>
      <c r="B221" s="112">
        <v>81</v>
      </c>
      <c r="C221" s="112">
        <v>840</v>
      </c>
      <c r="D221" s="112">
        <v>1813300840</v>
      </c>
      <c r="E221" s="114" t="s">
        <v>71</v>
      </c>
      <c r="F221" s="115"/>
      <c r="G221" s="117"/>
      <c r="H221" s="117">
        <v>482016</v>
      </c>
      <c r="I221" s="117">
        <f t="shared" si="6"/>
        <v>482016</v>
      </c>
      <c r="J221" s="117">
        <v>400000</v>
      </c>
      <c r="K221" s="112">
        <v>362792.21</v>
      </c>
      <c r="L221" s="202"/>
      <c r="M221" s="72"/>
    </row>
    <row r="222" spans="1:13" ht="14.25" outlineLevel="2">
      <c r="A222" s="112">
        <v>65</v>
      </c>
      <c r="B222" s="112">
        <v>81</v>
      </c>
      <c r="C222" s="112">
        <v>750</v>
      </c>
      <c r="D222" s="112">
        <v>1813800750</v>
      </c>
      <c r="E222" s="114" t="s">
        <v>290</v>
      </c>
      <c r="F222" s="115"/>
      <c r="G222" s="117"/>
      <c r="H222" s="117">
        <v>386489</v>
      </c>
      <c r="I222" s="117">
        <f t="shared" si="6"/>
        <v>386489</v>
      </c>
      <c r="J222" s="117">
        <v>1250000</v>
      </c>
      <c r="K222" s="112">
        <v>1316521.75</v>
      </c>
      <c r="L222" s="202"/>
      <c r="M222" s="72"/>
    </row>
    <row r="223" spans="1:14" ht="14.25" outlineLevel="2">
      <c r="A223" s="112">
        <v>65</v>
      </c>
      <c r="B223" s="112">
        <v>81</v>
      </c>
      <c r="C223" s="112">
        <v>420</v>
      </c>
      <c r="D223" s="112">
        <v>1814000420</v>
      </c>
      <c r="E223" s="114" t="s">
        <v>248</v>
      </c>
      <c r="F223" s="115"/>
      <c r="G223" s="117"/>
      <c r="H223" s="117">
        <f>15000+50000</f>
        <v>65000</v>
      </c>
      <c r="I223" s="117">
        <f>H223+G223</f>
        <v>65000</v>
      </c>
      <c r="J223" s="117">
        <v>15000</v>
      </c>
      <c r="K223" s="112">
        <v>14963.24</v>
      </c>
      <c r="L223" s="70">
        <v>50000</v>
      </c>
      <c r="M223" s="72"/>
      <c r="N223" s="202">
        <v>50000</v>
      </c>
    </row>
    <row r="224" spans="1:13" ht="14.25" outlineLevel="2">
      <c r="A224" s="112">
        <v>65</v>
      </c>
      <c r="B224" s="112">
        <v>81</v>
      </c>
      <c r="C224" s="112">
        <v>430</v>
      </c>
      <c r="D224" s="112">
        <v>1814000430</v>
      </c>
      <c r="E224" s="114" t="s">
        <v>236</v>
      </c>
      <c r="F224" s="115"/>
      <c r="G224" s="117"/>
      <c r="H224" s="117">
        <v>35000</v>
      </c>
      <c r="I224" s="117">
        <f t="shared" si="6"/>
        <v>35000</v>
      </c>
      <c r="J224" s="117">
        <v>27000</v>
      </c>
      <c r="K224" s="112">
        <v>23310.08</v>
      </c>
      <c r="L224" s="202"/>
      <c r="M224" s="72"/>
    </row>
    <row r="225" spans="1:13" ht="14.25" outlineLevel="2">
      <c r="A225" s="112">
        <v>65</v>
      </c>
      <c r="B225" s="112">
        <v>81</v>
      </c>
      <c r="C225" s="112">
        <v>450</v>
      </c>
      <c r="D225" s="112">
        <v>1814000450</v>
      </c>
      <c r="E225" s="114" t="s">
        <v>292</v>
      </c>
      <c r="F225" s="115"/>
      <c r="G225" s="117"/>
      <c r="H225" s="117">
        <v>22000</v>
      </c>
      <c r="I225" s="117">
        <f t="shared" si="6"/>
        <v>22000</v>
      </c>
      <c r="J225" s="117">
        <v>22000</v>
      </c>
      <c r="K225" s="112">
        <v>27018.46</v>
      </c>
      <c r="L225" s="202"/>
      <c r="M225" s="72"/>
    </row>
    <row r="226" spans="1:13" ht="14.25" outlineLevel="2">
      <c r="A226" s="112">
        <v>65</v>
      </c>
      <c r="B226" s="112">
        <v>81</v>
      </c>
      <c r="C226" s="112">
        <v>470</v>
      </c>
      <c r="D226" s="112">
        <v>1814000470</v>
      </c>
      <c r="E226" s="114" t="s">
        <v>185</v>
      </c>
      <c r="F226" s="115"/>
      <c r="G226" s="117"/>
      <c r="H226" s="117">
        <v>10000</v>
      </c>
      <c r="I226" s="117">
        <f t="shared" si="6"/>
        <v>10000</v>
      </c>
      <c r="J226" s="117">
        <v>10000</v>
      </c>
      <c r="K226" s="112">
        <v>15237.15</v>
      </c>
      <c r="L226" s="202"/>
      <c r="M226" s="72"/>
    </row>
    <row r="227" spans="1:13" ht="14.25" outlineLevel="2">
      <c r="A227" s="112">
        <v>65</v>
      </c>
      <c r="B227" s="112">
        <v>81</v>
      </c>
      <c r="C227" s="112">
        <v>471</v>
      </c>
      <c r="D227" s="112">
        <v>1814000471</v>
      </c>
      <c r="E227" s="114" t="s">
        <v>279</v>
      </c>
      <c r="F227" s="115"/>
      <c r="G227" s="117"/>
      <c r="H227" s="117">
        <v>12000</v>
      </c>
      <c r="I227" s="117">
        <f t="shared" si="6"/>
        <v>12000</v>
      </c>
      <c r="J227" s="117">
        <v>12000</v>
      </c>
      <c r="K227" s="112">
        <v>8551.96</v>
      </c>
      <c r="L227" s="202"/>
      <c r="M227" s="72"/>
    </row>
    <row r="228" spans="1:13" ht="14.25" outlineLevel="2">
      <c r="A228" s="112">
        <v>65</v>
      </c>
      <c r="B228" s="112">
        <v>81</v>
      </c>
      <c r="C228" s="112">
        <v>540</v>
      </c>
      <c r="D228" s="112">
        <v>1814000540</v>
      </c>
      <c r="E228" s="114" t="s">
        <v>293</v>
      </c>
      <c r="F228" s="115"/>
      <c r="G228" s="117"/>
      <c r="H228" s="117">
        <v>8500</v>
      </c>
      <c r="I228" s="117">
        <f t="shared" si="6"/>
        <v>8500</v>
      </c>
      <c r="J228" s="117">
        <v>14000</v>
      </c>
      <c r="K228" s="112">
        <v>13289.41</v>
      </c>
      <c r="L228" s="202"/>
      <c r="M228" s="72"/>
    </row>
    <row r="229" spans="1:13" ht="14.25" outlineLevel="2">
      <c r="A229" s="112">
        <v>65</v>
      </c>
      <c r="B229" s="112">
        <v>81</v>
      </c>
      <c r="C229" s="112">
        <v>570</v>
      </c>
      <c r="D229" s="112">
        <v>1814000570</v>
      </c>
      <c r="E229" s="114" t="s">
        <v>280</v>
      </c>
      <c r="F229" s="115"/>
      <c r="G229" s="117"/>
      <c r="H229" s="117">
        <v>14400</v>
      </c>
      <c r="I229" s="117">
        <f t="shared" si="6"/>
        <v>14400</v>
      </c>
      <c r="J229" s="117"/>
      <c r="K229" s="112"/>
      <c r="L229" s="202"/>
      <c r="M229" s="72"/>
    </row>
    <row r="230" spans="1:13" ht="14.25" outlineLevel="2">
      <c r="A230" s="112">
        <v>65</v>
      </c>
      <c r="B230" s="112">
        <v>81</v>
      </c>
      <c r="C230" s="112">
        <v>740</v>
      </c>
      <c r="D230" s="112">
        <v>1814000740</v>
      </c>
      <c r="E230" s="114" t="s">
        <v>197</v>
      </c>
      <c r="F230" s="115"/>
      <c r="G230" s="117"/>
      <c r="H230" s="117">
        <v>27600</v>
      </c>
      <c r="I230" s="117">
        <f t="shared" si="6"/>
        <v>27600</v>
      </c>
      <c r="J230" s="117">
        <v>20000</v>
      </c>
      <c r="K230" s="112">
        <v>27236.85</v>
      </c>
      <c r="L230" s="202"/>
      <c r="M230" s="72"/>
    </row>
    <row r="231" spans="1:13" ht="14.25" outlineLevel="2">
      <c r="A231" s="112">
        <v>65</v>
      </c>
      <c r="B231" s="112">
        <v>81</v>
      </c>
      <c r="C231" s="112">
        <v>750</v>
      </c>
      <c r="D231" s="112">
        <v>1814000750</v>
      </c>
      <c r="E231" s="114" t="s">
        <v>210</v>
      </c>
      <c r="F231" s="115"/>
      <c r="G231" s="117"/>
      <c r="H231" s="117">
        <v>40000</v>
      </c>
      <c r="I231" s="117">
        <f t="shared" si="6"/>
        <v>40000</v>
      </c>
      <c r="J231" s="117"/>
      <c r="K231" s="112">
        <v>64173.87</v>
      </c>
      <c r="L231" s="202"/>
      <c r="M231" s="72"/>
    </row>
    <row r="232" spans="1:13" ht="14.25" outlineLevel="2">
      <c r="A232" s="112">
        <v>65</v>
      </c>
      <c r="B232" s="112">
        <v>81</v>
      </c>
      <c r="C232" s="112">
        <v>420</v>
      </c>
      <c r="D232" s="112">
        <v>1815200420</v>
      </c>
      <c r="E232" s="114" t="s">
        <v>181</v>
      </c>
      <c r="F232" s="115"/>
      <c r="G232" s="117"/>
      <c r="H232" s="117">
        <v>20000</v>
      </c>
      <c r="I232" s="117">
        <f t="shared" si="6"/>
        <v>20000</v>
      </c>
      <c r="J232" s="117">
        <v>20000</v>
      </c>
      <c r="K232" s="112">
        <v>22261</v>
      </c>
      <c r="L232" s="202"/>
      <c r="M232" s="72"/>
    </row>
    <row r="233" spans="1:13" ht="14.25" outlineLevel="2">
      <c r="A233" s="112">
        <v>65</v>
      </c>
      <c r="B233" s="112">
        <v>81</v>
      </c>
      <c r="C233" s="112">
        <v>430</v>
      </c>
      <c r="D233" s="112">
        <v>1815200430</v>
      </c>
      <c r="E233" s="114" t="s">
        <v>263</v>
      </c>
      <c r="F233" s="115"/>
      <c r="G233" s="117"/>
      <c r="H233" s="117">
        <v>250000</v>
      </c>
      <c r="I233" s="117">
        <f t="shared" si="6"/>
        <v>250000</v>
      </c>
      <c r="J233" s="117">
        <v>250000</v>
      </c>
      <c r="K233" s="112">
        <v>280702.3</v>
      </c>
      <c r="L233" s="202"/>
      <c r="M233" s="72"/>
    </row>
    <row r="234" spans="1:13" ht="14.25" outlineLevel="2">
      <c r="A234" s="112">
        <v>65</v>
      </c>
      <c r="B234" s="112">
        <v>81</v>
      </c>
      <c r="C234" s="112">
        <v>450</v>
      </c>
      <c r="D234" s="112">
        <v>1815200450</v>
      </c>
      <c r="E234" s="114" t="s">
        <v>183</v>
      </c>
      <c r="F234" s="115"/>
      <c r="G234" s="117"/>
      <c r="H234" s="117">
        <f>10000+30000</f>
        <v>40000</v>
      </c>
      <c r="I234" s="117">
        <f t="shared" si="6"/>
        <v>40000</v>
      </c>
      <c r="J234" s="117">
        <v>10000</v>
      </c>
      <c r="K234" s="112">
        <v>25716</v>
      </c>
      <c r="L234" s="202">
        <v>30000</v>
      </c>
      <c r="M234" s="72"/>
    </row>
    <row r="235" spans="1:13" ht="14.25" outlineLevel="2">
      <c r="A235" s="112">
        <v>65</v>
      </c>
      <c r="B235" s="112">
        <v>81</v>
      </c>
      <c r="C235" s="112">
        <v>470</v>
      </c>
      <c r="D235" s="112">
        <v>1815200470</v>
      </c>
      <c r="E235" s="114" t="s">
        <v>185</v>
      </c>
      <c r="F235" s="115"/>
      <c r="G235" s="117"/>
      <c r="H235" s="117">
        <v>15000</v>
      </c>
      <c r="I235" s="117">
        <f t="shared" si="6"/>
        <v>15000</v>
      </c>
      <c r="J235" s="117">
        <v>10000</v>
      </c>
      <c r="K235" s="112">
        <v>16768.79</v>
      </c>
      <c r="L235" s="202"/>
      <c r="M235" s="72"/>
    </row>
    <row r="236" spans="1:13" ht="14.25" outlineLevel="2">
      <c r="A236" s="112">
        <v>65</v>
      </c>
      <c r="B236" s="112">
        <v>81</v>
      </c>
      <c r="C236" s="112">
        <v>471</v>
      </c>
      <c r="D236" s="112">
        <v>1815200471</v>
      </c>
      <c r="E236" s="114" t="s">
        <v>279</v>
      </c>
      <c r="F236" s="115"/>
      <c r="G236" s="117"/>
      <c r="H236" s="117">
        <v>10000</v>
      </c>
      <c r="I236" s="117">
        <f t="shared" si="6"/>
        <v>10000</v>
      </c>
      <c r="J236" s="117">
        <v>12000</v>
      </c>
      <c r="K236" s="112">
        <v>8551.46</v>
      </c>
      <c r="L236" s="202"/>
      <c r="M236" s="72"/>
    </row>
    <row r="237" spans="1:13" ht="14.25" outlineLevel="2">
      <c r="A237" s="112">
        <v>65</v>
      </c>
      <c r="B237" s="112">
        <v>81</v>
      </c>
      <c r="C237" s="112">
        <v>540</v>
      </c>
      <c r="D237" s="112">
        <v>1815200540</v>
      </c>
      <c r="E237" s="114" t="s">
        <v>293</v>
      </c>
      <c r="F237" s="115"/>
      <c r="G237" s="117"/>
      <c r="H237" s="117">
        <v>14000</v>
      </c>
      <c r="I237" s="117">
        <f t="shared" si="6"/>
        <v>14000</v>
      </c>
      <c r="J237" s="117">
        <v>14000</v>
      </c>
      <c r="K237" s="112">
        <v>14411.28</v>
      </c>
      <c r="L237" s="202"/>
      <c r="M237" s="72"/>
    </row>
    <row r="238" spans="1:13" ht="14.25" outlineLevel="2">
      <c r="A238" s="112">
        <v>65</v>
      </c>
      <c r="B238" s="112">
        <v>81</v>
      </c>
      <c r="C238" s="112">
        <v>740</v>
      </c>
      <c r="D238" s="112">
        <v>1815200740</v>
      </c>
      <c r="E238" s="114" t="s">
        <v>197</v>
      </c>
      <c r="F238" s="115"/>
      <c r="G238" s="117"/>
      <c r="H238" s="117">
        <v>26000</v>
      </c>
      <c r="I238" s="117">
        <f t="shared" si="6"/>
        <v>26000</v>
      </c>
      <c r="J238" s="117">
        <v>25000</v>
      </c>
      <c r="K238" s="112">
        <v>24735.51</v>
      </c>
      <c r="L238" s="202"/>
      <c r="M238" s="72"/>
    </row>
    <row r="239" spans="1:13" ht="14.25" outlineLevel="2">
      <c r="A239" s="112">
        <v>65</v>
      </c>
      <c r="B239" s="112">
        <v>81</v>
      </c>
      <c r="C239" s="112">
        <v>750</v>
      </c>
      <c r="D239" s="112">
        <v>1815200750</v>
      </c>
      <c r="E239" s="114" t="s">
        <v>210</v>
      </c>
      <c r="F239" s="115"/>
      <c r="G239" s="117"/>
      <c r="H239" s="117">
        <v>432000</v>
      </c>
      <c r="I239" s="117">
        <f t="shared" si="6"/>
        <v>432000</v>
      </c>
      <c r="J239" s="117">
        <v>430800</v>
      </c>
      <c r="K239" s="112">
        <v>450882.72</v>
      </c>
      <c r="L239" s="202"/>
      <c r="M239" s="72"/>
    </row>
    <row r="240" spans="1:13" ht="14.25" outlineLevel="2">
      <c r="A240" s="112">
        <v>65</v>
      </c>
      <c r="B240" s="112">
        <v>81</v>
      </c>
      <c r="C240" s="112">
        <v>780</v>
      </c>
      <c r="D240" s="112">
        <v>1815200780</v>
      </c>
      <c r="E240" s="114" t="s">
        <v>198</v>
      </c>
      <c r="F240" s="115"/>
      <c r="G240" s="117"/>
      <c r="H240" s="117">
        <v>10000</v>
      </c>
      <c r="I240" s="117">
        <f t="shared" si="6"/>
        <v>10000</v>
      </c>
      <c r="J240" s="117">
        <v>10000</v>
      </c>
      <c r="K240" s="112">
        <v>7198</v>
      </c>
      <c r="L240" s="202"/>
      <c r="M240" s="72"/>
    </row>
    <row r="241" spans="1:13" ht="14.25" outlineLevel="2">
      <c r="A241" s="112">
        <v>65</v>
      </c>
      <c r="B241" s="112">
        <v>81</v>
      </c>
      <c r="C241" s="112">
        <v>750</v>
      </c>
      <c r="D241" s="112">
        <v>1817100750</v>
      </c>
      <c r="E241" s="114" t="s">
        <v>306</v>
      </c>
      <c r="F241" s="115"/>
      <c r="G241" s="117"/>
      <c r="H241" s="117">
        <v>440000</v>
      </c>
      <c r="I241" s="117">
        <f t="shared" si="6"/>
        <v>440000</v>
      </c>
      <c r="J241" s="117">
        <v>222000</v>
      </c>
      <c r="K241" s="112">
        <v>32191.73</v>
      </c>
      <c r="L241" s="202"/>
      <c r="M241" s="72"/>
    </row>
    <row r="242" spans="1:13" ht="14.25" outlineLevel="2">
      <c r="A242" s="112">
        <v>65</v>
      </c>
      <c r="B242" s="112">
        <v>81</v>
      </c>
      <c r="C242" s="112">
        <v>410</v>
      </c>
      <c r="D242" s="112">
        <v>1817200410</v>
      </c>
      <c r="E242" s="114" t="s">
        <v>308</v>
      </c>
      <c r="F242" s="115"/>
      <c r="G242" s="117"/>
      <c r="H242" s="117">
        <v>15000</v>
      </c>
      <c r="I242" s="117">
        <f t="shared" si="6"/>
        <v>15000</v>
      </c>
      <c r="J242" s="117">
        <v>15000</v>
      </c>
      <c r="K242" s="112">
        <v>15000</v>
      </c>
      <c r="L242" s="202"/>
      <c r="M242" s="72"/>
    </row>
    <row r="243" spans="1:13" ht="14.25" outlineLevel="2">
      <c r="A243" s="112">
        <v>65</v>
      </c>
      <c r="B243" s="112">
        <v>81</v>
      </c>
      <c r="C243" s="112">
        <v>430</v>
      </c>
      <c r="D243" s="112">
        <v>1817200430</v>
      </c>
      <c r="E243" s="114" t="s">
        <v>236</v>
      </c>
      <c r="F243" s="114"/>
      <c r="G243" s="117"/>
      <c r="H243" s="117"/>
      <c r="I243" s="117">
        <f t="shared" si="6"/>
        <v>0</v>
      </c>
      <c r="J243" s="117"/>
      <c r="K243" s="112">
        <v>12046.65</v>
      </c>
      <c r="L243" s="202"/>
      <c r="M243" s="72"/>
    </row>
    <row r="244" spans="1:13" ht="14.25" outlineLevel="2">
      <c r="A244" s="112">
        <v>65</v>
      </c>
      <c r="B244" s="112">
        <v>81</v>
      </c>
      <c r="C244" s="112">
        <v>540</v>
      </c>
      <c r="D244" s="112">
        <v>1817200540</v>
      </c>
      <c r="E244" s="114" t="s">
        <v>293</v>
      </c>
      <c r="F244" s="115"/>
      <c r="G244" s="117"/>
      <c r="H244" s="117">
        <v>4500</v>
      </c>
      <c r="I244" s="117">
        <f t="shared" si="6"/>
        <v>4500</v>
      </c>
      <c r="J244" s="117">
        <v>5000</v>
      </c>
      <c r="K244" s="112">
        <v>4786.35</v>
      </c>
      <c r="L244" s="202"/>
      <c r="M244" s="72"/>
    </row>
    <row r="245" spans="1:13" ht="14.25" outlineLevel="2">
      <c r="A245" s="112">
        <v>65</v>
      </c>
      <c r="B245" s="112">
        <v>81</v>
      </c>
      <c r="C245" s="112">
        <v>750</v>
      </c>
      <c r="D245" s="112">
        <v>1817200750</v>
      </c>
      <c r="E245" s="114" t="s">
        <v>210</v>
      </c>
      <c r="F245" s="114"/>
      <c r="G245" s="117"/>
      <c r="H245" s="117"/>
      <c r="I245" s="117">
        <f t="shared" si="6"/>
        <v>0</v>
      </c>
      <c r="J245" s="117"/>
      <c r="K245" s="112">
        <v>6167</v>
      </c>
      <c r="L245" s="202"/>
      <c r="M245" s="72"/>
    </row>
    <row r="246" spans="1:13" ht="14.25" outlineLevel="2">
      <c r="A246" s="112">
        <v>65</v>
      </c>
      <c r="B246" s="112">
        <v>81</v>
      </c>
      <c r="C246" s="112">
        <v>410</v>
      </c>
      <c r="D246" s="112">
        <v>1817300410</v>
      </c>
      <c r="E246" s="114" t="s">
        <v>310</v>
      </c>
      <c r="F246" s="115"/>
      <c r="G246" s="117"/>
      <c r="H246" s="117">
        <v>15000</v>
      </c>
      <c r="I246" s="117">
        <f t="shared" si="6"/>
        <v>15000</v>
      </c>
      <c r="J246" s="117">
        <v>15000</v>
      </c>
      <c r="K246" s="112">
        <v>15000</v>
      </c>
      <c r="L246" s="202"/>
      <c r="M246" s="72"/>
    </row>
    <row r="247" spans="1:13" ht="14.25" outlineLevel="2">
      <c r="A247" s="112">
        <v>65</v>
      </c>
      <c r="B247" s="112">
        <v>81</v>
      </c>
      <c r="C247" s="112">
        <v>430</v>
      </c>
      <c r="D247" s="112">
        <v>1817300430</v>
      </c>
      <c r="E247" s="114" t="s">
        <v>236</v>
      </c>
      <c r="F247" s="115"/>
      <c r="G247" s="117"/>
      <c r="H247" s="117">
        <v>30000</v>
      </c>
      <c r="I247" s="117">
        <f t="shared" si="6"/>
        <v>30000</v>
      </c>
      <c r="J247" s="117"/>
      <c r="K247" s="112"/>
      <c r="L247" s="202"/>
      <c r="M247" s="72"/>
    </row>
    <row r="248" spans="1:13" ht="14.25" outlineLevel="2">
      <c r="A248" s="112">
        <v>65</v>
      </c>
      <c r="B248" s="112">
        <v>81</v>
      </c>
      <c r="C248" s="112">
        <v>522</v>
      </c>
      <c r="D248" s="112">
        <v>1817300522</v>
      </c>
      <c r="E248" s="114" t="s">
        <v>311</v>
      </c>
      <c r="F248" s="115"/>
      <c r="G248" s="117"/>
      <c r="H248" s="117">
        <f>12000+21000</f>
        <v>33000</v>
      </c>
      <c r="I248" s="117">
        <f t="shared" si="6"/>
        <v>33000</v>
      </c>
      <c r="J248" s="117">
        <v>12000</v>
      </c>
      <c r="K248" s="112">
        <v>11700</v>
      </c>
      <c r="L248" s="202">
        <v>21000</v>
      </c>
      <c r="M248" s="72"/>
    </row>
    <row r="249" spans="1:13" ht="14.25" outlineLevel="2">
      <c r="A249" s="112">
        <v>65</v>
      </c>
      <c r="B249" s="112">
        <v>81</v>
      </c>
      <c r="C249" s="112">
        <v>440</v>
      </c>
      <c r="D249" s="112">
        <v>1817500440</v>
      </c>
      <c r="E249" s="114" t="s">
        <v>312</v>
      </c>
      <c r="F249" s="115"/>
      <c r="G249" s="117"/>
      <c r="H249" s="117">
        <v>400000</v>
      </c>
      <c r="I249" s="117">
        <f t="shared" si="6"/>
        <v>400000</v>
      </c>
      <c r="J249" s="117">
        <v>400000</v>
      </c>
      <c r="K249" s="112">
        <v>661935</v>
      </c>
      <c r="L249" s="202"/>
      <c r="M249" s="72"/>
    </row>
    <row r="250" spans="1:13" ht="14.25" outlineLevel="2">
      <c r="A250" s="112">
        <v>65</v>
      </c>
      <c r="B250" s="112">
        <v>81</v>
      </c>
      <c r="C250" s="112">
        <v>525</v>
      </c>
      <c r="D250" s="112">
        <v>1817600525</v>
      </c>
      <c r="E250" s="114" t="s">
        <v>314</v>
      </c>
      <c r="F250" s="115"/>
      <c r="G250" s="117"/>
      <c r="H250" s="117">
        <v>160000</v>
      </c>
      <c r="I250" s="117">
        <f t="shared" si="6"/>
        <v>160000</v>
      </c>
      <c r="J250" s="117">
        <v>147795</v>
      </c>
      <c r="K250" s="112">
        <v>216421.45</v>
      </c>
      <c r="L250" s="202"/>
      <c r="M250" s="72"/>
    </row>
    <row r="251" spans="1:13" ht="14.25" outlineLevel="2">
      <c r="A251" s="112">
        <v>65</v>
      </c>
      <c r="B251" s="112">
        <v>81</v>
      </c>
      <c r="C251" s="112">
        <v>540</v>
      </c>
      <c r="D251" s="112">
        <v>1817600540</v>
      </c>
      <c r="E251" s="114" t="s">
        <v>315</v>
      </c>
      <c r="F251" s="115"/>
      <c r="G251" s="117"/>
      <c r="H251" s="117">
        <v>500</v>
      </c>
      <c r="I251" s="117">
        <f t="shared" si="6"/>
        <v>500</v>
      </c>
      <c r="J251" s="117"/>
      <c r="K251" s="112">
        <v>233.64</v>
      </c>
      <c r="L251" s="202"/>
      <c r="M251" s="72"/>
    </row>
    <row r="252" spans="1:13" ht="14.25" outlineLevel="2">
      <c r="A252" s="112">
        <v>65</v>
      </c>
      <c r="B252" s="112">
        <v>81</v>
      </c>
      <c r="C252" s="112">
        <v>710</v>
      </c>
      <c r="D252" s="112">
        <v>1817800710</v>
      </c>
      <c r="E252" s="114" t="s">
        <v>321</v>
      </c>
      <c r="F252" s="115"/>
      <c r="G252" s="117"/>
      <c r="H252" s="117">
        <v>1500000</v>
      </c>
      <c r="I252" s="117">
        <f t="shared" si="6"/>
        <v>1500000</v>
      </c>
      <c r="J252" s="117">
        <v>1146049</v>
      </c>
      <c r="K252" s="112">
        <v>1372858.12</v>
      </c>
      <c r="L252" s="202"/>
      <c r="M252" s="72"/>
    </row>
    <row r="253" spans="1:13" ht="14.25" outlineLevel="2">
      <c r="A253" s="112">
        <v>65</v>
      </c>
      <c r="B253" s="112">
        <v>81</v>
      </c>
      <c r="C253" s="112">
        <v>710</v>
      </c>
      <c r="D253" s="112">
        <v>1817810710</v>
      </c>
      <c r="E253" s="114" t="s">
        <v>322</v>
      </c>
      <c r="F253" s="114"/>
      <c r="G253" s="117"/>
      <c r="H253" s="117"/>
      <c r="I253" s="117">
        <f t="shared" si="6"/>
        <v>0</v>
      </c>
      <c r="J253" s="117"/>
      <c r="K253" s="112">
        <v>14717</v>
      </c>
      <c r="L253" s="202"/>
      <c r="M253" s="72"/>
    </row>
    <row r="254" spans="1:13" ht="14.25" outlineLevel="2">
      <c r="A254" s="112">
        <v>65</v>
      </c>
      <c r="B254" s="112">
        <v>81</v>
      </c>
      <c r="C254" s="112">
        <v>810</v>
      </c>
      <c r="D254" s="112">
        <v>1817901810</v>
      </c>
      <c r="E254" s="114" t="s">
        <v>323</v>
      </c>
      <c r="F254" s="115"/>
      <c r="G254" s="117"/>
      <c r="H254" s="117">
        <v>20517</v>
      </c>
      <c r="I254" s="117">
        <f t="shared" si="6"/>
        <v>20517</v>
      </c>
      <c r="J254" s="117">
        <v>20517</v>
      </c>
      <c r="K254" s="112">
        <v>1388</v>
      </c>
      <c r="L254" s="202"/>
      <c r="M254" s="72"/>
    </row>
    <row r="255" spans="1:13" ht="14.25" outlineLevel="2">
      <c r="A255" s="112">
        <v>65</v>
      </c>
      <c r="B255" s="112">
        <v>81</v>
      </c>
      <c r="C255" s="112">
        <v>750</v>
      </c>
      <c r="D255" s="112">
        <v>1817900750</v>
      </c>
      <c r="E255" s="114" t="s">
        <v>964</v>
      </c>
      <c r="F255" s="115"/>
      <c r="G255" s="117"/>
      <c r="H255" s="117">
        <v>1000000</v>
      </c>
      <c r="I255" s="117">
        <f t="shared" si="6"/>
        <v>1000000</v>
      </c>
      <c r="J255" s="117"/>
      <c r="K255" s="112"/>
      <c r="L255" s="202"/>
      <c r="M255" s="72" t="s">
        <v>955</v>
      </c>
    </row>
    <row r="256" spans="1:28" s="120" customFormat="1" ht="15" outlineLevel="1">
      <c r="A256" s="119" t="s">
        <v>894</v>
      </c>
      <c r="B256" s="119"/>
      <c r="C256" s="119"/>
      <c r="D256" s="119"/>
      <c r="E256" s="126"/>
      <c r="F256" s="130">
        <f aca="true" t="shared" si="7" ref="F256:K256">SUBTOTAL(9,F165:F254)</f>
        <v>0</v>
      </c>
      <c r="G256" s="127">
        <f t="shared" si="7"/>
        <v>0</v>
      </c>
      <c r="H256" s="127">
        <f>SUBTOTAL(9,H165:H255)</f>
        <v>13235260</v>
      </c>
      <c r="I256" s="127">
        <f>SUBTOTAL(9,I165:I255)</f>
        <v>13235260</v>
      </c>
      <c r="J256" s="127">
        <f t="shared" si="7"/>
        <v>11901622</v>
      </c>
      <c r="K256" s="119">
        <f t="shared" si="7"/>
        <v>9558737.490000002</v>
      </c>
      <c r="L256" s="203"/>
      <c r="M256" s="72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B256" s="183"/>
    </row>
    <row r="257" spans="1:12" ht="14.25" outlineLevel="2">
      <c r="A257" s="112">
        <v>66</v>
      </c>
      <c r="B257" s="112">
        <v>84</v>
      </c>
      <c r="C257" s="112">
        <v>110</v>
      </c>
      <c r="D257" s="112">
        <v>1841000110</v>
      </c>
      <c r="E257" s="114" t="s">
        <v>125</v>
      </c>
      <c r="F257" s="115">
        <f>'שכר '!AC301</f>
        <v>12.200000000000001</v>
      </c>
      <c r="G257" s="116">
        <f>'שכר '!AD301</f>
        <v>2028461.934375</v>
      </c>
      <c r="H257" s="117"/>
      <c r="I257" s="117">
        <f t="shared" si="6"/>
        <v>2028461.934375</v>
      </c>
      <c r="J257" s="117">
        <v>1944644</v>
      </c>
      <c r="K257" s="112">
        <v>1530239.33</v>
      </c>
      <c r="L257" s="202"/>
    </row>
    <row r="258" spans="1:12" ht="14.25" outlineLevel="2">
      <c r="A258" s="112">
        <v>66</v>
      </c>
      <c r="B258" s="112">
        <v>84</v>
      </c>
      <c r="C258" s="112">
        <v>110</v>
      </c>
      <c r="D258" s="112">
        <v>1842400110</v>
      </c>
      <c r="E258" s="114" t="s">
        <v>344</v>
      </c>
      <c r="F258" s="115">
        <f>'שכר '!AC305</f>
        <v>1.1193499999999998</v>
      </c>
      <c r="G258" s="116">
        <f>'שכר '!AD305</f>
        <v>185664.573925</v>
      </c>
      <c r="H258" s="117"/>
      <c r="I258" s="117">
        <f t="shared" si="6"/>
        <v>185664.573925</v>
      </c>
      <c r="J258" s="117">
        <v>262528</v>
      </c>
      <c r="K258" s="112">
        <v>102921.94</v>
      </c>
      <c r="L258" s="202"/>
    </row>
    <row r="259" spans="1:12" ht="14.25" outlineLevel="2">
      <c r="A259" s="112">
        <v>66</v>
      </c>
      <c r="B259" s="112">
        <v>84</v>
      </c>
      <c r="C259" s="112">
        <v>110</v>
      </c>
      <c r="D259" s="112">
        <v>1843500110</v>
      </c>
      <c r="E259" s="114" t="s">
        <v>346</v>
      </c>
      <c r="F259" s="115">
        <f>'שכר '!AC319</f>
        <v>5.090000000000001</v>
      </c>
      <c r="G259" s="116">
        <f>'שכר '!AD319</f>
        <v>650381.4578000001</v>
      </c>
      <c r="H259" s="117"/>
      <c r="I259" s="117">
        <f t="shared" si="6"/>
        <v>650381.4578000001</v>
      </c>
      <c r="J259" s="117">
        <v>367152</v>
      </c>
      <c r="K259" s="112"/>
      <c r="L259" s="202"/>
    </row>
    <row r="260" spans="1:12" ht="14.25" outlineLevel="2">
      <c r="A260" s="112">
        <v>66</v>
      </c>
      <c r="B260" s="112">
        <v>84</v>
      </c>
      <c r="C260" s="112">
        <v>110</v>
      </c>
      <c r="D260" s="112">
        <v>1845000110</v>
      </c>
      <c r="E260" s="114" t="s">
        <v>352</v>
      </c>
      <c r="F260" s="115">
        <f>'שכר '!AC321</f>
        <v>1</v>
      </c>
      <c r="G260" s="116">
        <f>'שכר '!AD321</f>
        <v>110301.1008</v>
      </c>
      <c r="H260" s="117"/>
      <c r="I260" s="117">
        <f t="shared" si="6"/>
        <v>110301.1008</v>
      </c>
      <c r="J260" s="117">
        <v>107799</v>
      </c>
      <c r="K260" s="112">
        <v>111444.35</v>
      </c>
      <c r="L260" s="202"/>
    </row>
    <row r="261" spans="1:12" ht="14.25" outlineLevel="2">
      <c r="A261" s="112">
        <v>66</v>
      </c>
      <c r="B261" s="112">
        <v>84</v>
      </c>
      <c r="C261" s="112">
        <v>110</v>
      </c>
      <c r="D261" s="112">
        <v>1847300110</v>
      </c>
      <c r="E261" s="114" t="s">
        <v>361</v>
      </c>
      <c r="F261" s="115">
        <f>'שכר '!AC322</f>
        <v>0.5</v>
      </c>
      <c r="G261" s="116">
        <f>'שכר '!AD322</f>
        <v>72538.463275</v>
      </c>
      <c r="H261" s="117"/>
      <c r="I261" s="117">
        <f t="shared" si="6"/>
        <v>72538.463275</v>
      </c>
      <c r="J261" s="117">
        <v>69696</v>
      </c>
      <c r="K261" s="112">
        <v>28113.98</v>
      </c>
      <c r="L261" s="202"/>
    </row>
    <row r="262" spans="1:13" ht="14.25" outlineLevel="2">
      <c r="A262" s="112">
        <v>66</v>
      </c>
      <c r="B262" s="112">
        <v>84</v>
      </c>
      <c r="C262" s="112">
        <v>110</v>
      </c>
      <c r="D262" s="112">
        <v>1848400110</v>
      </c>
      <c r="E262" s="114" t="s">
        <v>954</v>
      </c>
      <c r="F262" s="115">
        <f>'שכר '!AC323</f>
        <v>0.25</v>
      </c>
      <c r="G262" s="116">
        <f>'שכר '!AD323</f>
        <v>30000</v>
      </c>
      <c r="H262" s="117"/>
      <c r="I262" s="117">
        <f t="shared" si="6"/>
        <v>30000</v>
      </c>
      <c r="J262" s="117"/>
      <c r="K262" s="112"/>
      <c r="L262" s="202"/>
      <c r="M262" s="70" t="s">
        <v>907</v>
      </c>
    </row>
    <row r="263" spans="1:28" s="120" customFormat="1" ht="15" outlineLevel="1">
      <c r="A263" s="119" t="s">
        <v>895</v>
      </c>
      <c r="B263" s="119"/>
      <c r="C263" s="119"/>
      <c r="D263" s="119"/>
      <c r="E263" s="126"/>
      <c r="F263" s="130">
        <f>SUBTOTAL(9,F257:F262)</f>
        <v>20.15935</v>
      </c>
      <c r="G263" s="131">
        <f>SUBTOTAL(9,G257:G262)</f>
        <v>3077347.530175</v>
      </c>
      <c r="H263" s="127">
        <f>SUBTOTAL(9,H257:H261)</f>
        <v>0</v>
      </c>
      <c r="I263" s="127">
        <f>SUBTOTAL(9,I257:I262)</f>
        <v>3077347.530175</v>
      </c>
      <c r="J263" s="127">
        <f>SUBTOTAL(9,J257:J261)</f>
        <v>2751819</v>
      </c>
      <c r="K263" s="119">
        <f>SUBTOTAL(9,K257:K261)</f>
        <v>1772719.6</v>
      </c>
      <c r="L263" s="203"/>
      <c r="M263" s="72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</row>
    <row r="264" spans="1:13" ht="14.25" outlineLevel="2">
      <c r="A264" s="112">
        <v>67</v>
      </c>
      <c r="B264" s="112">
        <v>84</v>
      </c>
      <c r="C264" s="112">
        <v>410</v>
      </c>
      <c r="D264" s="112">
        <v>1841000410</v>
      </c>
      <c r="E264" s="114" t="s">
        <v>341</v>
      </c>
      <c r="F264" s="115"/>
      <c r="G264" s="117"/>
      <c r="H264" s="117">
        <v>15000</v>
      </c>
      <c r="I264" s="117">
        <f t="shared" si="6"/>
        <v>15000</v>
      </c>
      <c r="J264" s="117"/>
      <c r="K264" s="112"/>
      <c r="L264" s="202"/>
      <c r="M264" s="72"/>
    </row>
    <row r="265" spans="1:13" ht="14.25" outlineLevel="2">
      <c r="A265" s="112">
        <v>67</v>
      </c>
      <c r="B265" s="112">
        <v>84</v>
      </c>
      <c r="C265" s="112">
        <v>430</v>
      </c>
      <c r="D265" s="112">
        <v>1841000430</v>
      </c>
      <c r="E265" s="114" t="s">
        <v>236</v>
      </c>
      <c r="F265" s="115"/>
      <c r="G265" s="117"/>
      <c r="H265" s="117">
        <v>22000</v>
      </c>
      <c r="I265" s="117">
        <f t="shared" si="6"/>
        <v>22000</v>
      </c>
      <c r="J265" s="117">
        <v>22000</v>
      </c>
      <c r="K265" s="112">
        <v>12047.2</v>
      </c>
      <c r="L265" s="202"/>
      <c r="M265" s="72"/>
    </row>
    <row r="266" spans="1:13" ht="14.25" outlineLevel="2">
      <c r="A266" s="112">
        <v>67</v>
      </c>
      <c r="B266" s="112">
        <v>84</v>
      </c>
      <c r="C266" s="112">
        <v>450</v>
      </c>
      <c r="D266" s="112">
        <v>1841000450</v>
      </c>
      <c r="E266" s="114" t="s">
        <v>183</v>
      </c>
      <c r="F266" s="114"/>
      <c r="G266" s="117"/>
      <c r="H266" s="117">
        <v>20000</v>
      </c>
      <c r="I266" s="117">
        <f t="shared" si="6"/>
        <v>20000</v>
      </c>
      <c r="J266" s="117"/>
      <c r="K266" s="112"/>
      <c r="L266" s="202">
        <v>20000</v>
      </c>
      <c r="M266" s="72"/>
    </row>
    <row r="267" spans="1:13" ht="14.25" outlineLevel="2">
      <c r="A267" s="112">
        <v>67</v>
      </c>
      <c r="B267" s="112">
        <v>84</v>
      </c>
      <c r="C267" s="112">
        <v>470</v>
      </c>
      <c r="D267" s="112">
        <v>1841000470</v>
      </c>
      <c r="E267" s="114" t="s">
        <v>223</v>
      </c>
      <c r="F267" s="114"/>
      <c r="G267" s="117"/>
      <c r="H267" s="117"/>
      <c r="I267" s="117">
        <f t="shared" si="6"/>
        <v>0</v>
      </c>
      <c r="J267" s="117"/>
      <c r="K267" s="112">
        <v>690</v>
      </c>
      <c r="L267" s="202"/>
      <c r="M267" s="72"/>
    </row>
    <row r="268" spans="1:13" ht="14.25" outlineLevel="2">
      <c r="A268" s="112">
        <v>67</v>
      </c>
      <c r="B268" s="112">
        <v>84</v>
      </c>
      <c r="C268" s="112">
        <v>540</v>
      </c>
      <c r="D268" s="112">
        <v>1841000540</v>
      </c>
      <c r="E268" s="114" t="s">
        <v>327</v>
      </c>
      <c r="F268" s="115"/>
      <c r="G268" s="117"/>
      <c r="H268" s="117">
        <v>5000</v>
      </c>
      <c r="I268" s="117">
        <f t="shared" si="6"/>
        <v>5000</v>
      </c>
      <c r="J268" s="117">
        <v>6528</v>
      </c>
      <c r="K268" s="112">
        <v>5334.12</v>
      </c>
      <c r="L268" s="202"/>
      <c r="M268" s="72"/>
    </row>
    <row r="269" spans="1:13" ht="14.25" outlineLevel="2">
      <c r="A269" s="112">
        <v>67</v>
      </c>
      <c r="B269" s="112">
        <v>84</v>
      </c>
      <c r="C269" s="112">
        <v>840</v>
      </c>
      <c r="D269" s="112">
        <v>1841100840</v>
      </c>
      <c r="E269" s="114" t="s">
        <v>393</v>
      </c>
      <c r="F269" s="115"/>
      <c r="G269" s="117"/>
      <c r="H269" s="117">
        <v>50716</v>
      </c>
      <c r="I269" s="117">
        <f t="shared" si="6"/>
        <v>50716</v>
      </c>
      <c r="J269" s="117"/>
      <c r="K269" s="112"/>
      <c r="L269" s="202"/>
      <c r="M269" s="72"/>
    </row>
    <row r="270" spans="1:13" ht="14.25" outlineLevel="2">
      <c r="A270" s="112">
        <v>67</v>
      </c>
      <c r="B270" s="112">
        <v>84</v>
      </c>
      <c r="C270" s="112">
        <v>840</v>
      </c>
      <c r="D270" s="112">
        <v>1842200840</v>
      </c>
      <c r="E270" s="114" t="s">
        <v>127</v>
      </c>
      <c r="F270" s="115"/>
      <c r="G270" s="117"/>
      <c r="H270" s="117">
        <v>76800</v>
      </c>
      <c r="I270" s="117">
        <f t="shared" si="6"/>
        <v>76800</v>
      </c>
      <c r="J270" s="117">
        <v>105382</v>
      </c>
      <c r="K270" s="112">
        <v>167061</v>
      </c>
      <c r="L270" s="202"/>
      <c r="M270" s="72"/>
    </row>
    <row r="271" spans="1:13" ht="14.25" outlineLevel="2">
      <c r="A271" s="112">
        <v>67</v>
      </c>
      <c r="B271" s="112">
        <v>84</v>
      </c>
      <c r="C271" s="112">
        <v>840</v>
      </c>
      <c r="D271" s="112">
        <v>1842201840</v>
      </c>
      <c r="E271" s="114" t="s">
        <v>342</v>
      </c>
      <c r="F271" s="115"/>
      <c r="G271" s="117"/>
      <c r="H271" s="117">
        <v>65423</v>
      </c>
      <c r="I271" s="117">
        <f t="shared" si="6"/>
        <v>65423</v>
      </c>
      <c r="J271" s="117"/>
      <c r="K271" s="112"/>
      <c r="L271" s="202"/>
      <c r="M271" s="72"/>
    </row>
    <row r="272" spans="1:13" ht="14.25" outlineLevel="2">
      <c r="A272" s="112">
        <v>67</v>
      </c>
      <c r="B272" s="112">
        <v>84</v>
      </c>
      <c r="C272" s="112">
        <v>840</v>
      </c>
      <c r="D272" s="112">
        <v>1842202840</v>
      </c>
      <c r="E272" s="114" t="s">
        <v>343</v>
      </c>
      <c r="F272" s="115"/>
      <c r="G272" s="117"/>
      <c r="H272" s="117">
        <v>17777</v>
      </c>
      <c r="I272" s="117">
        <f t="shared" si="6"/>
        <v>17777</v>
      </c>
      <c r="J272" s="117">
        <v>24728</v>
      </c>
      <c r="K272" s="112">
        <v>13937</v>
      </c>
      <c r="L272" s="202"/>
      <c r="M272" s="72"/>
    </row>
    <row r="273" spans="1:13" ht="14.25" outlineLevel="2">
      <c r="A273" s="112">
        <v>67</v>
      </c>
      <c r="B273" s="112">
        <v>84</v>
      </c>
      <c r="C273" s="112">
        <v>840</v>
      </c>
      <c r="D273" s="112">
        <v>1842203840</v>
      </c>
      <c r="E273" s="114" t="s">
        <v>129</v>
      </c>
      <c r="F273" s="115"/>
      <c r="G273" s="117"/>
      <c r="H273" s="117">
        <v>4292</v>
      </c>
      <c r="I273" s="117">
        <f t="shared" si="6"/>
        <v>4292</v>
      </c>
      <c r="J273" s="117"/>
      <c r="K273" s="112">
        <v>48496</v>
      </c>
      <c r="L273" s="202"/>
      <c r="M273" s="72"/>
    </row>
    <row r="274" spans="1:13" ht="14.25" outlineLevel="2">
      <c r="A274" s="112">
        <v>67</v>
      </c>
      <c r="B274" s="112">
        <v>84</v>
      </c>
      <c r="C274" s="112">
        <v>840</v>
      </c>
      <c r="D274" s="112">
        <v>1842400840</v>
      </c>
      <c r="E274" s="114" t="s">
        <v>131</v>
      </c>
      <c r="F274" s="115"/>
      <c r="G274" s="117"/>
      <c r="H274" s="117">
        <v>13680</v>
      </c>
      <c r="I274" s="117">
        <f t="shared" si="6"/>
        <v>13680</v>
      </c>
      <c r="J274" s="117">
        <v>35000</v>
      </c>
      <c r="K274" s="112">
        <v>38628</v>
      </c>
      <c r="L274" s="202"/>
      <c r="M274" s="72"/>
    </row>
    <row r="275" spans="1:13" ht="14.25" outlineLevel="2">
      <c r="A275" s="112">
        <v>67</v>
      </c>
      <c r="B275" s="112">
        <v>84</v>
      </c>
      <c r="C275" s="112">
        <v>840</v>
      </c>
      <c r="D275" s="112">
        <v>1842401840</v>
      </c>
      <c r="E275" s="114" t="s">
        <v>345</v>
      </c>
      <c r="F275" s="114"/>
      <c r="G275" s="117"/>
      <c r="H275" s="117"/>
      <c r="I275" s="117">
        <f t="shared" si="6"/>
        <v>0</v>
      </c>
      <c r="J275" s="117"/>
      <c r="K275" s="112"/>
      <c r="L275" s="202"/>
      <c r="M275" s="72"/>
    </row>
    <row r="276" spans="1:13" ht="14.25" outlineLevel="2">
      <c r="A276" s="112">
        <v>67</v>
      </c>
      <c r="B276" s="112">
        <v>84</v>
      </c>
      <c r="C276" s="112">
        <v>525</v>
      </c>
      <c r="D276" s="112">
        <v>1843500525</v>
      </c>
      <c r="E276" s="114" t="s">
        <v>347</v>
      </c>
      <c r="F276" s="115"/>
      <c r="G276" s="117"/>
      <c r="H276" s="117">
        <v>242465</v>
      </c>
      <c r="I276" s="117">
        <f t="shared" si="6"/>
        <v>242465</v>
      </c>
      <c r="J276" s="117">
        <v>120500</v>
      </c>
      <c r="K276" s="112">
        <v>160127.76</v>
      </c>
      <c r="L276" s="202"/>
      <c r="M276" s="72"/>
    </row>
    <row r="277" spans="1:13" ht="14.25" outlineLevel="2">
      <c r="A277" s="112">
        <v>67</v>
      </c>
      <c r="B277" s="112">
        <v>84</v>
      </c>
      <c r="C277" s="112">
        <v>840</v>
      </c>
      <c r="D277" s="112">
        <v>1842403840</v>
      </c>
      <c r="E277" s="114" t="s">
        <v>394</v>
      </c>
      <c r="F277" s="115"/>
      <c r="G277" s="117"/>
      <c r="H277" s="117">
        <v>132620</v>
      </c>
      <c r="I277" s="117">
        <f t="shared" si="6"/>
        <v>132620</v>
      </c>
      <c r="J277" s="117"/>
      <c r="K277" s="112"/>
      <c r="L277" s="202"/>
      <c r="M277" s="72"/>
    </row>
    <row r="278" spans="1:13" ht="14.25" outlineLevel="2">
      <c r="A278" s="112">
        <v>67</v>
      </c>
      <c r="B278" s="112">
        <v>84</v>
      </c>
      <c r="C278" s="112">
        <v>840</v>
      </c>
      <c r="D278" s="112">
        <v>1843500840</v>
      </c>
      <c r="E278" s="114" t="s">
        <v>133</v>
      </c>
      <c r="F278" s="115"/>
      <c r="G278" s="117"/>
      <c r="H278" s="117">
        <v>32000</v>
      </c>
      <c r="I278" s="117">
        <f t="shared" si="6"/>
        <v>32000</v>
      </c>
      <c r="J278" s="117"/>
      <c r="K278" s="112">
        <v>62679</v>
      </c>
      <c r="L278" s="202"/>
      <c r="M278" s="72"/>
    </row>
    <row r="279" spans="1:13" ht="14.25" outlineLevel="2">
      <c r="A279" s="112">
        <v>67</v>
      </c>
      <c r="B279" s="112">
        <v>84</v>
      </c>
      <c r="C279" s="112">
        <v>840</v>
      </c>
      <c r="D279" s="112">
        <v>1843510840</v>
      </c>
      <c r="E279" s="114" t="s">
        <v>135</v>
      </c>
      <c r="F279" s="115"/>
      <c r="G279" s="117"/>
      <c r="H279" s="117">
        <v>437689</v>
      </c>
      <c r="I279" s="117">
        <f t="shared" si="6"/>
        <v>437689</v>
      </c>
      <c r="J279" s="117">
        <v>280000</v>
      </c>
      <c r="K279" s="112">
        <v>214589</v>
      </c>
      <c r="L279" s="202"/>
      <c r="M279" s="72"/>
    </row>
    <row r="280" spans="1:13" ht="14.25" outlineLevel="2">
      <c r="A280" s="112">
        <v>67</v>
      </c>
      <c r="B280" s="112">
        <v>84</v>
      </c>
      <c r="C280" s="112">
        <v>840</v>
      </c>
      <c r="D280" s="112">
        <v>1843520840</v>
      </c>
      <c r="E280" s="114" t="s">
        <v>136</v>
      </c>
      <c r="F280" s="115"/>
      <c r="G280" s="117"/>
      <c r="H280" s="117">
        <v>140977</v>
      </c>
      <c r="I280" s="117">
        <f t="shared" si="6"/>
        <v>140977</v>
      </c>
      <c r="J280" s="117"/>
      <c r="K280" s="112"/>
      <c r="L280" s="202"/>
      <c r="M280" s="72"/>
    </row>
    <row r="281" spans="1:13" ht="14.25" outlineLevel="2">
      <c r="A281" s="112">
        <v>67</v>
      </c>
      <c r="B281" s="112">
        <v>84</v>
      </c>
      <c r="C281" s="112">
        <v>840</v>
      </c>
      <c r="D281" s="112">
        <v>1843540840</v>
      </c>
      <c r="E281" s="114" t="s">
        <v>137</v>
      </c>
      <c r="F281" s="115"/>
      <c r="G281" s="117"/>
      <c r="H281" s="117">
        <v>162400</v>
      </c>
      <c r="I281" s="117">
        <f t="shared" si="6"/>
        <v>162400</v>
      </c>
      <c r="J281" s="117"/>
      <c r="K281" s="112"/>
      <c r="L281" s="202"/>
      <c r="M281" s="72"/>
    </row>
    <row r="282" spans="1:13" ht="14.25" outlineLevel="2">
      <c r="A282" s="112">
        <v>67</v>
      </c>
      <c r="B282" s="112">
        <v>84</v>
      </c>
      <c r="C282" s="112">
        <v>840</v>
      </c>
      <c r="D282" s="112">
        <v>1843800840</v>
      </c>
      <c r="E282" s="114" t="s">
        <v>138</v>
      </c>
      <c r="F282" s="115"/>
      <c r="G282" s="117"/>
      <c r="H282" s="117">
        <v>523413</v>
      </c>
      <c r="I282" s="117">
        <f t="shared" si="6"/>
        <v>523413</v>
      </c>
      <c r="J282" s="117">
        <v>1144669</v>
      </c>
      <c r="K282" s="112">
        <v>1079015</v>
      </c>
      <c r="L282" s="202"/>
      <c r="M282" s="72"/>
    </row>
    <row r="283" spans="1:13" ht="14.25" outlineLevel="2">
      <c r="A283" s="112">
        <v>67</v>
      </c>
      <c r="B283" s="112">
        <v>84</v>
      </c>
      <c r="C283" s="112">
        <v>840</v>
      </c>
      <c r="D283" s="112">
        <v>1843910840</v>
      </c>
      <c r="E283" s="114" t="s">
        <v>139</v>
      </c>
      <c r="F283" s="115"/>
      <c r="G283" s="117"/>
      <c r="H283" s="117">
        <v>1617493</v>
      </c>
      <c r="I283" s="117">
        <f t="shared" si="6"/>
        <v>1617493</v>
      </c>
      <c r="J283" s="117">
        <v>1058723</v>
      </c>
      <c r="K283" s="112">
        <v>940428</v>
      </c>
      <c r="L283" s="202"/>
      <c r="M283" s="72"/>
    </row>
    <row r="284" spans="1:13" ht="14.25" outlineLevel="2">
      <c r="A284" s="112">
        <v>67</v>
      </c>
      <c r="B284" s="112">
        <v>84</v>
      </c>
      <c r="C284" s="112">
        <v>410</v>
      </c>
      <c r="D284" s="112">
        <v>1844400410</v>
      </c>
      <c r="E284" s="114" t="s">
        <v>348</v>
      </c>
      <c r="F284" s="115"/>
      <c r="G284" s="117"/>
      <c r="H284" s="117">
        <v>26667</v>
      </c>
      <c r="I284" s="117">
        <f t="shared" si="6"/>
        <v>26667</v>
      </c>
      <c r="J284" s="117">
        <v>26667</v>
      </c>
      <c r="K284" s="112">
        <v>27000</v>
      </c>
      <c r="L284" s="202"/>
      <c r="M284" s="72"/>
    </row>
    <row r="285" spans="1:13" ht="14.25" outlineLevel="2">
      <c r="A285" s="112">
        <v>67</v>
      </c>
      <c r="B285" s="112">
        <v>84</v>
      </c>
      <c r="C285" s="112">
        <v>430</v>
      </c>
      <c r="D285" s="112">
        <v>1844400430</v>
      </c>
      <c r="E285" s="114" t="s">
        <v>236</v>
      </c>
      <c r="F285" s="115"/>
      <c r="G285" s="117"/>
      <c r="H285" s="117">
        <v>5000</v>
      </c>
      <c r="I285" s="117">
        <f aca="true" t="shared" si="8" ref="I285:I326">H285+G285</f>
        <v>5000</v>
      </c>
      <c r="J285" s="117">
        <v>5700</v>
      </c>
      <c r="K285" s="112">
        <v>8719.31</v>
      </c>
      <c r="L285" s="202"/>
      <c r="M285" s="72"/>
    </row>
    <row r="286" spans="1:13" ht="14.25" outlineLevel="2">
      <c r="A286" s="112">
        <v>67</v>
      </c>
      <c r="B286" s="112">
        <v>84</v>
      </c>
      <c r="C286" s="112">
        <v>540</v>
      </c>
      <c r="D286" s="112">
        <v>1844400540</v>
      </c>
      <c r="E286" s="114" t="s">
        <v>349</v>
      </c>
      <c r="F286" s="115"/>
      <c r="G286" s="117"/>
      <c r="H286" s="117">
        <v>550</v>
      </c>
      <c r="I286" s="117">
        <f t="shared" si="8"/>
        <v>550</v>
      </c>
      <c r="J286" s="117">
        <v>550</v>
      </c>
      <c r="K286" s="112">
        <v>636.29</v>
      </c>
      <c r="L286" s="202"/>
      <c r="M286" s="72"/>
    </row>
    <row r="287" spans="1:13" ht="14.25" outlineLevel="2">
      <c r="A287" s="112">
        <v>67</v>
      </c>
      <c r="B287" s="112">
        <v>84</v>
      </c>
      <c r="C287" s="112">
        <v>840</v>
      </c>
      <c r="D287" s="112">
        <v>1844400840</v>
      </c>
      <c r="E287" s="114" t="s">
        <v>350</v>
      </c>
      <c r="F287" s="115"/>
      <c r="G287" s="117"/>
      <c r="H287" s="117">
        <v>50667</v>
      </c>
      <c r="I287" s="117">
        <f t="shared" si="8"/>
        <v>50667</v>
      </c>
      <c r="J287" s="117">
        <v>125964</v>
      </c>
      <c r="K287" s="112">
        <v>121018</v>
      </c>
      <c r="L287" s="202"/>
      <c r="M287" s="72"/>
    </row>
    <row r="288" spans="1:13" ht="14.25" outlineLevel="2">
      <c r="A288" s="112">
        <v>67</v>
      </c>
      <c r="B288" s="112">
        <v>84</v>
      </c>
      <c r="C288" s="112">
        <v>840</v>
      </c>
      <c r="D288" s="112">
        <v>1844410840</v>
      </c>
      <c r="E288" s="114" t="s">
        <v>351</v>
      </c>
      <c r="F288" s="115"/>
      <c r="G288" s="117"/>
      <c r="H288" s="117">
        <v>831</v>
      </c>
      <c r="I288" s="117">
        <f t="shared" si="8"/>
        <v>831</v>
      </c>
      <c r="J288" s="117"/>
      <c r="K288" s="112"/>
      <c r="L288" s="202"/>
      <c r="M288" s="72"/>
    </row>
    <row r="289" spans="1:13" ht="14.25" outlineLevel="2">
      <c r="A289" s="112">
        <v>67</v>
      </c>
      <c r="B289" s="112">
        <v>84</v>
      </c>
      <c r="C289" s="112">
        <v>840</v>
      </c>
      <c r="D289" s="112">
        <v>1844420840</v>
      </c>
      <c r="E289" s="114" t="s">
        <v>396</v>
      </c>
      <c r="F289" s="115"/>
      <c r="G289" s="117"/>
      <c r="H289" s="117">
        <v>58667</v>
      </c>
      <c r="I289" s="117">
        <f t="shared" si="8"/>
        <v>58667</v>
      </c>
      <c r="J289" s="117"/>
      <c r="K289" s="112"/>
      <c r="L289" s="202"/>
      <c r="M289" s="72"/>
    </row>
    <row r="290" spans="1:13" ht="14.25" outlineLevel="2">
      <c r="A290" s="112">
        <v>67</v>
      </c>
      <c r="B290" s="112">
        <v>84</v>
      </c>
      <c r="C290" s="112">
        <v>840</v>
      </c>
      <c r="D290" s="112">
        <v>1844500840</v>
      </c>
      <c r="E290" s="114" t="s">
        <v>142</v>
      </c>
      <c r="F290" s="115"/>
      <c r="G290" s="117"/>
      <c r="H290" s="117">
        <v>219931</v>
      </c>
      <c r="I290" s="117">
        <f t="shared" si="8"/>
        <v>219931</v>
      </c>
      <c r="J290" s="117">
        <v>41163</v>
      </c>
      <c r="K290" s="112"/>
      <c r="L290" s="202"/>
      <c r="M290" s="72"/>
    </row>
    <row r="291" spans="1:13" ht="14.25" outlineLevel="2">
      <c r="A291" s="112">
        <v>67</v>
      </c>
      <c r="B291" s="112">
        <v>84</v>
      </c>
      <c r="C291" s="112">
        <v>840</v>
      </c>
      <c r="D291" s="112">
        <v>1845100840</v>
      </c>
      <c r="E291" s="114" t="s">
        <v>353</v>
      </c>
      <c r="F291" s="115"/>
      <c r="G291" s="117"/>
      <c r="H291" s="117">
        <v>1398912</v>
      </c>
      <c r="I291" s="117">
        <f t="shared" si="8"/>
        <v>1398912</v>
      </c>
      <c r="J291" s="117">
        <v>1398708</v>
      </c>
      <c r="K291" s="112">
        <v>1368303</v>
      </c>
      <c r="L291" s="202"/>
      <c r="M291" s="72"/>
    </row>
    <row r="292" spans="1:13" ht="14.25" outlineLevel="2">
      <c r="A292" s="112">
        <v>67</v>
      </c>
      <c r="B292" s="112">
        <v>84</v>
      </c>
      <c r="C292" s="112">
        <v>840</v>
      </c>
      <c r="D292" s="112">
        <v>1845110840</v>
      </c>
      <c r="E292" s="114" t="s">
        <v>397</v>
      </c>
      <c r="F292" s="115"/>
      <c r="G292" s="117"/>
      <c r="H292" s="117">
        <v>25099</v>
      </c>
      <c r="I292" s="117">
        <f t="shared" si="8"/>
        <v>25099</v>
      </c>
      <c r="J292" s="117"/>
      <c r="K292" s="112"/>
      <c r="L292" s="202"/>
      <c r="M292" s="72"/>
    </row>
    <row r="293" spans="1:13" ht="14.25" outlineLevel="2">
      <c r="A293" s="112">
        <v>67</v>
      </c>
      <c r="B293" s="112">
        <v>84</v>
      </c>
      <c r="C293" s="112">
        <v>840</v>
      </c>
      <c r="D293" s="112">
        <v>1845120840</v>
      </c>
      <c r="E293" s="114" t="s">
        <v>398</v>
      </c>
      <c r="F293" s="115"/>
      <c r="G293" s="117"/>
      <c r="H293" s="117">
        <v>6273</v>
      </c>
      <c r="I293" s="117">
        <f t="shared" si="8"/>
        <v>6273</v>
      </c>
      <c r="J293" s="117"/>
      <c r="K293" s="112"/>
      <c r="L293" s="202"/>
      <c r="M293" s="72"/>
    </row>
    <row r="294" spans="1:13" ht="14.25" outlineLevel="2">
      <c r="A294" s="112">
        <v>67</v>
      </c>
      <c r="B294" s="112">
        <v>84</v>
      </c>
      <c r="C294" s="112">
        <v>840</v>
      </c>
      <c r="D294" s="112">
        <v>1845120840</v>
      </c>
      <c r="E294" s="114" t="s">
        <v>399</v>
      </c>
      <c r="F294" s="115"/>
      <c r="G294" s="117"/>
      <c r="H294" s="117">
        <v>4183</v>
      </c>
      <c r="I294" s="117">
        <f t="shared" si="8"/>
        <v>4183</v>
      </c>
      <c r="J294" s="117"/>
      <c r="K294" s="112"/>
      <c r="L294" s="202"/>
      <c r="M294" s="72"/>
    </row>
    <row r="295" spans="1:13" ht="14.25" outlineLevel="2">
      <c r="A295" s="112">
        <v>67</v>
      </c>
      <c r="B295" s="112">
        <v>84</v>
      </c>
      <c r="C295" s="112">
        <v>840</v>
      </c>
      <c r="D295" s="112">
        <v>1845200840</v>
      </c>
      <c r="E295" s="114" t="s">
        <v>144</v>
      </c>
      <c r="F295" s="115"/>
      <c r="G295" s="117"/>
      <c r="H295" s="117">
        <v>510123</v>
      </c>
      <c r="I295" s="117">
        <f t="shared" si="8"/>
        <v>510123</v>
      </c>
      <c r="J295" s="117">
        <v>447185</v>
      </c>
      <c r="K295" s="112">
        <v>458390</v>
      </c>
      <c r="L295" s="202"/>
      <c r="M295" s="72"/>
    </row>
    <row r="296" spans="1:13" ht="14.25" outlineLevel="2">
      <c r="A296" s="112">
        <v>67</v>
      </c>
      <c r="B296" s="112">
        <v>84</v>
      </c>
      <c r="C296" s="112">
        <v>840</v>
      </c>
      <c r="D296" s="112">
        <v>1845220840</v>
      </c>
      <c r="E296" s="114" t="s">
        <v>354</v>
      </c>
      <c r="F296" s="115"/>
      <c r="G296" s="117"/>
      <c r="H296" s="117">
        <v>156331</v>
      </c>
      <c r="I296" s="117">
        <f t="shared" si="8"/>
        <v>156331</v>
      </c>
      <c r="J296" s="117">
        <v>176340</v>
      </c>
      <c r="K296" s="112">
        <v>176360</v>
      </c>
      <c r="L296" s="202"/>
      <c r="M296" s="72"/>
    </row>
    <row r="297" spans="1:13" ht="14.25" outlineLevel="2">
      <c r="A297" s="112">
        <v>67</v>
      </c>
      <c r="B297" s="112">
        <v>84</v>
      </c>
      <c r="C297" s="112">
        <v>840</v>
      </c>
      <c r="D297" s="112">
        <v>1845300840</v>
      </c>
      <c r="E297" s="114" t="s">
        <v>147</v>
      </c>
      <c r="F297" s="115"/>
      <c r="G297" s="117"/>
      <c r="H297" s="117">
        <v>179588</v>
      </c>
      <c r="I297" s="117">
        <f t="shared" si="8"/>
        <v>179588</v>
      </c>
      <c r="J297" s="117"/>
      <c r="K297" s="112">
        <v>5456</v>
      </c>
      <c r="L297" s="202"/>
      <c r="M297" s="72"/>
    </row>
    <row r="298" spans="1:13" ht="14.25" outlineLevel="2">
      <c r="A298" s="112">
        <v>67</v>
      </c>
      <c r="B298" s="112">
        <v>84</v>
      </c>
      <c r="C298" s="112">
        <v>840</v>
      </c>
      <c r="D298" s="112">
        <v>1845310840</v>
      </c>
      <c r="E298" s="114" t="s">
        <v>148</v>
      </c>
      <c r="F298" s="115"/>
      <c r="G298" s="117"/>
      <c r="H298" s="117">
        <v>16192</v>
      </c>
      <c r="I298" s="117">
        <f t="shared" si="8"/>
        <v>16192</v>
      </c>
      <c r="J298" s="117"/>
      <c r="K298" s="112"/>
      <c r="L298" s="202"/>
      <c r="M298" s="72"/>
    </row>
    <row r="299" spans="1:13" ht="14.25" outlineLevel="2">
      <c r="A299" s="112">
        <v>67</v>
      </c>
      <c r="B299" s="112">
        <v>84</v>
      </c>
      <c r="C299" s="112">
        <v>840</v>
      </c>
      <c r="D299" s="112">
        <v>1845400840</v>
      </c>
      <c r="E299" s="114" t="s">
        <v>149</v>
      </c>
      <c r="F299" s="114"/>
      <c r="G299" s="117"/>
      <c r="H299" s="117"/>
      <c r="I299" s="117">
        <f t="shared" si="8"/>
        <v>0</v>
      </c>
      <c r="J299" s="117">
        <v>240000</v>
      </c>
      <c r="K299" s="112">
        <v>240123</v>
      </c>
      <c r="L299" s="202"/>
      <c r="M299" s="72"/>
    </row>
    <row r="300" spans="1:13" ht="14.25" outlineLevel="2">
      <c r="A300" s="112">
        <v>67</v>
      </c>
      <c r="B300" s="112">
        <v>84</v>
      </c>
      <c r="C300" s="112">
        <v>840</v>
      </c>
      <c r="D300" s="112">
        <v>1846300840</v>
      </c>
      <c r="E300" s="114" t="s">
        <v>355</v>
      </c>
      <c r="F300" s="115"/>
      <c r="G300" s="117"/>
      <c r="H300" s="117">
        <v>2667</v>
      </c>
      <c r="I300" s="117">
        <f t="shared" si="8"/>
        <v>2667</v>
      </c>
      <c r="J300" s="117">
        <v>30365</v>
      </c>
      <c r="K300" s="112">
        <v>32656</v>
      </c>
      <c r="L300" s="202"/>
      <c r="M300" s="72"/>
    </row>
    <row r="301" spans="1:13" ht="14.25" outlineLevel="2">
      <c r="A301" s="112">
        <v>67</v>
      </c>
      <c r="B301" s="112">
        <v>84</v>
      </c>
      <c r="C301" s="112">
        <v>840</v>
      </c>
      <c r="D301" s="112">
        <v>1846310840</v>
      </c>
      <c r="E301" s="114" t="s">
        <v>151</v>
      </c>
      <c r="F301" s="115"/>
      <c r="G301" s="117"/>
      <c r="H301" s="117">
        <v>19295</v>
      </c>
      <c r="I301" s="117">
        <f t="shared" si="8"/>
        <v>19295</v>
      </c>
      <c r="J301" s="117"/>
      <c r="K301" s="112"/>
      <c r="L301" s="202"/>
      <c r="M301" s="72"/>
    </row>
    <row r="302" spans="1:13" ht="14.25" outlineLevel="2">
      <c r="A302" s="112">
        <v>67</v>
      </c>
      <c r="B302" s="112">
        <v>84</v>
      </c>
      <c r="C302" s="112">
        <v>840</v>
      </c>
      <c r="D302" s="112">
        <v>1846400840</v>
      </c>
      <c r="E302" s="114" t="s">
        <v>356</v>
      </c>
      <c r="F302" s="115"/>
      <c r="G302" s="117"/>
      <c r="H302" s="117">
        <v>34667</v>
      </c>
      <c r="I302" s="117">
        <f t="shared" si="8"/>
        <v>34667</v>
      </c>
      <c r="J302" s="117">
        <v>35000</v>
      </c>
      <c r="K302" s="112">
        <v>38164</v>
      </c>
      <c r="L302" s="202"/>
      <c r="M302" s="72"/>
    </row>
    <row r="303" spans="1:13" ht="14.25" outlineLevel="2">
      <c r="A303" s="112">
        <v>67</v>
      </c>
      <c r="B303" s="112">
        <v>84</v>
      </c>
      <c r="C303" s="112">
        <v>840</v>
      </c>
      <c r="D303" s="112">
        <v>1846600840</v>
      </c>
      <c r="E303" s="114" t="s">
        <v>153</v>
      </c>
      <c r="F303" s="115"/>
      <c r="G303" s="117"/>
      <c r="H303" s="117">
        <v>343111</v>
      </c>
      <c r="I303" s="117">
        <f t="shared" si="8"/>
        <v>343111</v>
      </c>
      <c r="J303" s="117">
        <v>331383</v>
      </c>
      <c r="K303" s="112">
        <v>315454</v>
      </c>
      <c r="L303" s="202"/>
      <c r="M303" s="72"/>
    </row>
    <row r="304" spans="1:13" ht="14.25" outlineLevel="2">
      <c r="A304" s="112">
        <v>67</v>
      </c>
      <c r="B304" s="112">
        <v>84</v>
      </c>
      <c r="C304" s="112">
        <v>840</v>
      </c>
      <c r="D304" s="112">
        <v>1846610840</v>
      </c>
      <c r="E304" s="114" t="s">
        <v>400</v>
      </c>
      <c r="F304" s="115"/>
      <c r="G304" s="117"/>
      <c r="H304" s="117">
        <v>71111</v>
      </c>
      <c r="I304" s="117">
        <f t="shared" si="8"/>
        <v>71111</v>
      </c>
      <c r="J304" s="117"/>
      <c r="K304" s="112"/>
      <c r="L304" s="202"/>
      <c r="M304" s="72"/>
    </row>
    <row r="305" spans="1:13" ht="14.25" outlineLevel="2">
      <c r="A305" s="112">
        <v>67</v>
      </c>
      <c r="B305" s="112">
        <v>84</v>
      </c>
      <c r="C305" s="112">
        <v>840</v>
      </c>
      <c r="D305" s="112">
        <v>1846620840</v>
      </c>
      <c r="E305" s="114" t="s">
        <v>401</v>
      </c>
      <c r="F305" s="115"/>
      <c r="G305" s="117"/>
      <c r="H305" s="117">
        <v>74667</v>
      </c>
      <c r="I305" s="117">
        <f t="shared" si="8"/>
        <v>74667</v>
      </c>
      <c r="J305" s="117"/>
      <c r="K305" s="112"/>
      <c r="L305" s="202"/>
      <c r="M305" s="72"/>
    </row>
    <row r="306" spans="1:13" ht="14.25" outlineLevel="2">
      <c r="A306" s="112">
        <v>67</v>
      </c>
      <c r="B306" s="112">
        <v>84</v>
      </c>
      <c r="C306" s="112">
        <v>410</v>
      </c>
      <c r="D306" s="112">
        <v>1846700410</v>
      </c>
      <c r="E306" s="114" t="s">
        <v>357</v>
      </c>
      <c r="F306" s="114"/>
      <c r="G306" s="117"/>
      <c r="H306" s="117"/>
      <c r="I306" s="117">
        <f t="shared" si="8"/>
        <v>0</v>
      </c>
      <c r="J306" s="117"/>
      <c r="K306" s="112">
        <v>3000</v>
      </c>
      <c r="L306" s="202"/>
      <c r="M306" s="72"/>
    </row>
    <row r="307" spans="1:13" ht="14.25" outlineLevel="2">
      <c r="A307" s="112">
        <v>67</v>
      </c>
      <c r="B307" s="112">
        <v>84</v>
      </c>
      <c r="C307" s="112">
        <v>840</v>
      </c>
      <c r="D307" s="112">
        <v>1846700840</v>
      </c>
      <c r="E307" s="114" t="s">
        <v>145</v>
      </c>
      <c r="F307" s="115"/>
      <c r="G307" s="117"/>
      <c r="H307" s="117">
        <v>238763</v>
      </c>
      <c r="I307" s="117">
        <f t="shared" si="8"/>
        <v>238763</v>
      </c>
      <c r="J307" s="117">
        <v>331564</v>
      </c>
      <c r="K307" s="112">
        <v>313689</v>
      </c>
      <c r="L307" s="202"/>
      <c r="M307" s="72"/>
    </row>
    <row r="308" spans="1:13" ht="14.25" outlineLevel="2">
      <c r="A308" s="112">
        <v>67</v>
      </c>
      <c r="B308" s="112">
        <v>84</v>
      </c>
      <c r="C308" s="112">
        <v>840</v>
      </c>
      <c r="D308" s="112">
        <v>1846701840</v>
      </c>
      <c r="E308" s="114" t="s">
        <v>358</v>
      </c>
      <c r="F308" s="115"/>
      <c r="G308" s="117"/>
      <c r="H308" s="117">
        <v>93351</v>
      </c>
      <c r="I308" s="117">
        <f t="shared" si="8"/>
        <v>93351</v>
      </c>
      <c r="J308" s="117"/>
      <c r="K308" s="112"/>
      <c r="L308" s="202"/>
      <c r="M308" s="72"/>
    </row>
    <row r="309" spans="1:13" ht="14.25" outlineLevel="2">
      <c r="A309" s="112">
        <v>67</v>
      </c>
      <c r="B309" s="112">
        <v>84</v>
      </c>
      <c r="C309" s="112">
        <v>840</v>
      </c>
      <c r="D309" s="112">
        <v>1846702840</v>
      </c>
      <c r="E309" s="114" t="s">
        <v>359</v>
      </c>
      <c r="F309" s="115"/>
      <c r="G309" s="117"/>
      <c r="H309" s="117">
        <v>30236</v>
      </c>
      <c r="I309" s="117">
        <f t="shared" si="8"/>
        <v>30236</v>
      </c>
      <c r="J309" s="117"/>
      <c r="K309" s="112"/>
      <c r="L309" s="202"/>
      <c r="M309" s="72"/>
    </row>
    <row r="310" spans="1:13" ht="14.25" outlineLevel="2">
      <c r="A310" s="112">
        <v>67</v>
      </c>
      <c r="B310" s="112">
        <v>84</v>
      </c>
      <c r="C310" s="112">
        <v>840</v>
      </c>
      <c r="D310" s="112">
        <v>1846800840</v>
      </c>
      <c r="E310" s="114" t="s">
        <v>156</v>
      </c>
      <c r="F310" s="114"/>
      <c r="G310" s="117"/>
      <c r="H310" s="117"/>
      <c r="I310" s="117">
        <f t="shared" si="8"/>
        <v>0</v>
      </c>
      <c r="J310" s="117">
        <v>51600</v>
      </c>
      <c r="K310" s="112">
        <v>-11317</v>
      </c>
      <c r="L310" s="202"/>
      <c r="M310" s="72"/>
    </row>
    <row r="311" spans="1:13" ht="14.25" outlineLevel="2">
      <c r="A311" s="112">
        <v>67</v>
      </c>
      <c r="B311" s="112">
        <v>84</v>
      </c>
      <c r="C311" s="112">
        <v>430</v>
      </c>
      <c r="D311" s="112">
        <v>1847100430</v>
      </c>
      <c r="E311" s="114" t="s">
        <v>236</v>
      </c>
      <c r="F311" s="115"/>
      <c r="G311" s="117"/>
      <c r="H311" s="117">
        <v>1000</v>
      </c>
      <c r="I311" s="117">
        <f t="shared" si="8"/>
        <v>1000</v>
      </c>
      <c r="J311" s="117">
        <v>1000</v>
      </c>
      <c r="K311" s="112">
        <v>867.57</v>
      </c>
      <c r="L311" s="202"/>
      <c r="M311" s="72"/>
    </row>
    <row r="312" spans="1:13" ht="14.25" outlineLevel="2">
      <c r="A312" s="112">
        <v>67</v>
      </c>
      <c r="B312" s="112">
        <v>84</v>
      </c>
      <c r="C312" s="112">
        <v>840</v>
      </c>
      <c r="D312" s="112">
        <v>1847100840</v>
      </c>
      <c r="E312" s="114" t="s">
        <v>360</v>
      </c>
      <c r="F312" s="114"/>
      <c r="G312" s="117"/>
      <c r="H312" s="117"/>
      <c r="I312" s="117">
        <f t="shared" si="8"/>
        <v>0</v>
      </c>
      <c r="J312" s="117">
        <v>7288</v>
      </c>
      <c r="K312" s="112">
        <v>5387</v>
      </c>
      <c r="L312" s="202"/>
      <c r="M312" s="72"/>
    </row>
    <row r="313" spans="1:13" ht="14.25" outlineLevel="2">
      <c r="A313" s="112">
        <v>67</v>
      </c>
      <c r="B313" s="112">
        <v>84</v>
      </c>
      <c r="C313" s="112">
        <v>840</v>
      </c>
      <c r="D313" s="112">
        <v>1847110840</v>
      </c>
      <c r="E313" s="114" t="s">
        <v>158</v>
      </c>
      <c r="F313" s="115"/>
      <c r="G313" s="117"/>
      <c r="H313" s="117">
        <v>8681</v>
      </c>
      <c r="I313" s="117">
        <f t="shared" si="8"/>
        <v>8681</v>
      </c>
      <c r="J313" s="117"/>
      <c r="K313" s="112"/>
      <c r="L313" s="202"/>
      <c r="M313" s="72"/>
    </row>
    <row r="314" spans="1:13" ht="14.25" outlineLevel="2">
      <c r="A314" s="112">
        <v>67</v>
      </c>
      <c r="B314" s="112">
        <v>84</v>
      </c>
      <c r="C314" s="112">
        <v>840</v>
      </c>
      <c r="D314" s="112">
        <v>1847120840</v>
      </c>
      <c r="E314" s="114" t="s">
        <v>159</v>
      </c>
      <c r="F314" s="115"/>
      <c r="G314" s="117"/>
      <c r="H314" s="117">
        <v>348444</v>
      </c>
      <c r="I314" s="117">
        <f t="shared" si="8"/>
        <v>348444</v>
      </c>
      <c r="J314" s="117">
        <v>280887</v>
      </c>
      <c r="K314" s="112">
        <v>348571.96</v>
      </c>
      <c r="L314" s="202"/>
      <c r="M314" s="72"/>
    </row>
    <row r="315" spans="1:13" ht="14.25" outlineLevel="2">
      <c r="A315" s="112">
        <v>67</v>
      </c>
      <c r="B315" s="112">
        <v>84</v>
      </c>
      <c r="C315" s="112">
        <v>840</v>
      </c>
      <c r="D315" s="112">
        <v>1847130840</v>
      </c>
      <c r="E315" s="114" t="s">
        <v>160</v>
      </c>
      <c r="F315" s="114"/>
      <c r="G315" s="117"/>
      <c r="H315" s="117"/>
      <c r="I315" s="117">
        <f t="shared" si="8"/>
        <v>0</v>
      </c>
      <c r="J315" s="117">
        <v>15949</v>
      </c>
      <c r="K315" s="112">
        <v>11705</v>
      </c>
      <c r="L315" s="202"/>
      <c r="M315" s="72"/>
    </row>
    <row r="316" spans="1:13" ht="14.25" outlineLevel="2">
      <c r="A316" s="112">
        <v>67</v>
      </c>
      <c r="B316" s="112">
        <v>84</v>
      </c>
      <c r="C316" s="112">
        <v>840</v>
      </c>
      <c r="D316" s="112">
        <v>1847140840</v>
      </c>
      <c r="E316" s="114" t="s">
        <v>402</v>
      </c>
      <c r="F316" s="115"/>
      <c r="G316" s="117"/>
      <c r="H316" s="117">
        <v>32284</v>
      </c>
      <c r="I316" s="117">
        <f t="shared" si="8"/>
        <v>32284</v>
      </c>
      <c r="J316" s="117"/>
      <c r="K316" s="112"/>
      <c r="L316" s="202"/>
      <c r="M316" s="72"/>
    </row>
    <row r="317" spans="1:13" ht="14.25" outlineLevel="2">
      <c r="A317" s="112">
        <v>67</v>
      </c>
      <c r="B317" s="112">
        <v>84</v>
      </c>
      <c r="C317" s="112">
        <v>840</v>
      </c>
      <c r="D317" s="112">
        <v>1847200840</v>
      </c>
      <c r="E317" s="114" t="s">
        <v>161</v>
      </c>
      <c r="F317" s="115"/>
      <c r="G317" s="117"/>
      <c r="H317" s="117">
        <v>7360</v>
      </c>
      <c r="I317" s="117">
        <f t="shared" si="8"/>
        <v>7360</v>
      </c>
      <c r="J317" s="117"/>
      <c r="K317" s="112"/>
      <c r="L317" s="202"/>
      <c r="M317" s="72"/>
    </row>
    <row r="318" spans="1:13" ht="14.25" outlineLevel="2">
      <c r="A318" s="112">
        <v>67</v>
      </c>
      <c r="B318" s="112">
        <v>84</v>
      </c>
      <c r="C318" s="112">
        <v>840</v>
      </c>
      <c r="D318" s="112">
        <v>1847300840</v>
      </c>
      <c r="E318" s="114" t="s">
        <v>163</v>
      </c>
      <c r="F318" s="115"/>
      <c r="G318" s="117"/>
      <c r="H318" s="117">
        <v>53333</v>
      </c>
      <c r="I318" s="117">
        <f t="shared" si="8"/>
        <v>53333</v>
      </c>
      <c r="J318" s="117"/>
      <c r="K318" s="112">
        <v>16959</v>
      </c>
      <c r="L318" s="202"/>
      <c r="M318" s="72"/>
    </row>
    <row r="319" spans="1:13" ht="14.25" outlineLevel="2">
      <c r="A319" s="112">
        <v>67</v>
      </c>
      <c r="B319" s="112">
        <v>84</v>
      </c>
      <c r="C319" s="112">
        <v>840</v>
      </c>
      <c r="D319" s="112">
        <v>1847310840</v>
      </c>
      <c r="E319" s="114" t="s">
        <v>362</v>
      </c>
      <c r="F319" s="115"/>
      <c r="G319" s="117"/>
      <c r="H319" s="117">
        <v>26667</v>
      </c>
      <c r="I319" s="117">
        <f t="shared" si="8"/>
        <v>26667</v>
      </c>
      <c r="J319" s="117">
        <v>58276</v>
      </c>
      <c r="K319" s="112">
        <v>56738</v>
      </c>
      <c r="L319" s="202"/>
      <c r="M319" s="72"/>
    </row>
    <row r="320" spans="1:13" ht="14.25" outlineLevel="2">
      <c r="A320" s="112">
        <v>67</v>
      </c>
      <c r="B320" s="112">
        <v>84</v>
      </c>
      <c r="C320" s="112">
        <v>840</v>
      </c>
      <c r="D320" s="112">
        <v>1847320840</v>
      </c>
      <c r="E320" s="114" t="s">
        <v>165</v>
      </c>
      <c r="F320" s="114"/>
      <c r="G320" s="117"/>
      <c r="H320" s="117"/>
      <c r="I320" s="117">
        <f t="shared" si="8"/>
        <v>0</v>
      </c>
      <c r="J320" s="117"/>
      <c r="K320" s="112">
        <v>474</v>
      </c>
      <c r="L320" s="202"/>
      <c r="M320" s="72"/>
    </row>
    <row r="321" spans="1:13" ht="14.25" outlineLevel="2">
      <c r="A321" s="112">
        <v>67</v>
      </c>
      <c r="B321" s="112">
        <v>84</v>
      </c>
      <c r="C321" s="112">
        <v>780</v>
      </c>
      <c r="D321" s="112">
        <v>1847330780</v>
      </c>
      <c r="E321" s="114" t="s">
        <v>957</v>
      </c>
      <c r="F321" s="114"/>
      <c r="G321" s="117"/>
      <c r="H321" s="117">
        <v>45000</v>
      </c>
      <c r="I321" s="117">
        <f t="shared" si="8"/>
        <v>45000</v>
      </c>
      <c r="J321" s="117"/>
      <c r="K321" s="112"/>
      <c r="L321" s="202"/>
      <c r="M321" s="72" t="s">
        <v>955</v>
      </c>
    </row>
    <row r="322" spans="1:13" ht="14.25" outlineLevel="2">
      <c r="A322" s="112">
        <v>67</v>
      </c>
      <c r="B322" s="112">
        <v>84</v>
      </c>
      <c r="C322" s="112">
        <v>840</v>
      </c>
      <c r="D322" s="112">
        <v>1848300840</v>
      </c>
      <c r="E322" s="114" t="s">
        <v>873</v>
      </c>
      <c r="F322" s="115"/>
      <c r="G322" s="117"/>
      <c r="H322" s="117">
        <v>70000</v>
      </c>
      <c r="I322" s="117">
        <f t="shared" si="8"/>
        <v>70000</v>
      </c>
      <c r="J322" s="117"/>
      <c r="K322" s="112"/>
      <c r="L322" s="202"/>
      <c r="M322" s="72"/>
    </row>
    <row r="323" spans="1:13" ht="14.25" outlineLevel="2">
      <c r="A323" s="112">
        <v>67</v>
      </c>
      <c r="B323" s="112">
        <v>84</v>
      </c>
      <c r="C323" s="112">
        <v>840</v>
      </c>
      <c r="D323" s="112">
        <v>1848400840</v>
      </c>
      <c r="E323" s="114" t="s">
        <v>953</v>
      </c>
      <c r="F323" s="115"/>
      <c r="G323" s="117"/>
      <c r="H323" s="117">
        <v>25000</v>
      </c>
      <c r="I323" s="117">
        <f t="shared" si="8"/>
        <v>25000</v>
      </c>
      <c r="J323" s="117"/>
      <c r="K323" s="112"/>
      <c r="L323" s="202"/>
      <c r="M323" s="72" t="s">
        <v>955</v>
      </c>
    </row>
    <row r="324" spans="1:13" ht="14.25" outlineLevel="2">
      <c r="A324" s="211">
        <v>67</v>
      </c>
      <c r="B324" s="211">
        <v>84</v>
      </c>
      <c r="C324" s="211">
        <v>780</v>
      </c>
      <c r="D324" s="211">
        <v>1848500780</v>
      </c>
      <c r="E324" s="212" t="s">
        <v>966</v>
      </c>
      <c r="F324" s="213"/>
      <c r="G324" s="214"/>
      <c r="H324" s="214">
        <f>1060580/3</f>
        <v>353526.6666666667</v>
      </c>
      <c r="I324" s="214">
        <f>H324+G324</f>
        <v>353526.6666666667</v>
      </c>
      <c r="J324" s="117"/>
      <c r="K324" s="112"/>
      <c r="L324" s="202"/>
      <c r="M324" s="72" t="s">
        <v>955</v>
      </c>
    </row>
    <row r="325" spans="1:13" ht="14.25" outlineLevel="2">
      <c r="A325" s="112">
        <v>67</v>
      </c>
      <c r="B325" s="112">
        <v>84</v>
      </c>
      <c r="C325" s="112">
        <v>780</v>
      </c>
      <c r="D325" s="112">
        <v>1849000780</v>
      </c>
      <c r="E325" s="114" t="s">
        <v>363</v>
      </c>
      <c r="F325" s="115"/>
      <c r="G325" s="117"/>
      <c r="H325" s="117">
        <v>10000</v>
      </c>
      <c r="I325" s="117">
        <f t="shared" si="8"/>
        <v>10000</v>
      </c>
      <c r="J325" s="117"/>
      <c r="K325" s="112"/>
      <c r="L325" s="202">
        <v>10000</v>
      </c>
      <c r="M325" s="72"/>
    </row>
    <row r="326" spans="1:13" ht="14.25" outlineLevel="2">
      <c r="A326" s="112">
        <v>67</v>
      </c>
      <c r="B326" s="112">
        <v>84</v>
      </c>
      <c r="C326" s="112">
        <v>840</v>
      </c>
      <c r="D326" s="112">
        <v>1849000840</v>
      </c>
      <c r="E326" s="114" t="s">
        <v>167</v>
      </c>
      <c r="F326" s="115"/>
      <c r="G326" s="117"/>
      <c r="H326" s="117">
        <v>19029</v>
      </c>
      <c r="I326" s="117">
        <f t="shared" si="8"/>
        <v>19029</v>
      </c>
      <c r="J326" s="117"/>
      <c r="K326" s="112"/>
      <c r="L326" s="202"/>
      <c r="M326" s="72"/>
    </row>
    <row r="327" spans="1:28" s="120" customFormat="1" ht="15" outlineLevel="1">
      <c r="A327" s="119" t="s">
        <v>896</v>
      </c>
      <c r="B327" s="119"/>
      <c r="C327" s="119"/>
      <c r="D327" s="119"/>
      <c r="E327" s="126"/>
      <c r="F327" s="130">
        <f aca="true" t="shared" si="9" ref="F327:K327">SUBTOTAL(9,F264:F326)</f>
        <v>0</v>
      </c>
      <c r="G327" s="127">
        <f t="shared" si="9"/>
        <v>0</v>
      </c>
      <c r="H327" s="127">
        <f t="shared" si="9"/>
        <v>8146951.666666667</v>
      </c>
      <c r="I327" s="127">
        <f t="shared" si="9"/>
        <v>8146951.666666667</v>
      </c>
      <c r="J327" s="127">
        <f t="shared" si="9"/>
        <v>6403119</v>
      </c>
      <c r="K327" s="119">
        <f t="shared" si="9"/>
        <v>6281386.21</v>
      </c>
      <c r="L327" s="203"/>
      <c r="M327" s="72"/>
      <c r="N327" s="183"/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</row>
    <row r="328" spans="1:13" ht="14.25" outlineLevel="2">
      <c r="A328" s="112">
        <v>69</v>
      </c>
      <c r="B328" s="113">
        <v>64</v>
      </c>
      <c r="C328" s="113">
        <v>691</v>
      </c>
      <c r="D328" s="112">
        <v>1649200691</v>
      </c>
      <c r="E328" s="114" t="s">
        <v>219</v>
      </c>
      <c r="F328" s="115"/>
      <c r="G328" s="117"/>
      <c r="H328" s="117">
        <v>1610000</v>
      </c>
      <c r="I328" s="117">
        <f aca="true" t="shared" si="10" ref="I328:I345">H328+G328</f>
        <v>1610000</v>
      </c>
      <c r="J328" s="117">
        <v>1710000</v>
      </c>
      <c r="K328" s="117">
        <v>1060000.04</v>
      </c>
      <c r="L328" s="201"/>
      <c r="M328" s="72"/>
    </row>
    <row r="329" spans="1:13" ht="14.25" outlineLevel="2">
      <c r="A329" s="112">
        <v>69</v>
      </c>
      <c r="B329" s="113">
        <v>64</v>
      </c>
      <c r="C329" s="113">
        <v>692</v>
      </c>
      <c r="D329" s="112">
        <v>1649200692</v>
      </c>
      <c r="E329" s="114" t="s">
        <v>220</v>
      </c>
      <c r="F329" s="115"/>
      <c r="G329" s="117"/>
      <c r="H329" s="117">
        <v>570935</v>
      </c>
      <c r="I329" s="117">
        <f t="shared" si="10"/>
        <v>570935</v>
      </c>
      <c r="J329" s="117">
        <v>632023</v>
      </c>
      <c r="K329" s="117">
        <v>402953.9</v>
      </c>
      <c r="L329" s="201"/>
      <c r="M329" s="72"/>
    </row>
    <row r="330" spans="1:13" ht="14.25" outlineLevel="2">
      <c r="A330" s="112">
        <v>69</v>
      </c>
      <c r="B330" s="113">
        <v>64</v>
      </c>
      <c r="C330" s="113">
        <v>693</v>
      </c>
      <c r="D330" s="112">
        <v>1649200693</v>
      </c>
      <c r="E330" s="114" t="s">
        <v>221</v>
      </c>
      <c r="F330" s="115"/>
      <c r="G330" s="117"/>
      <c r="H330" s="117">
        <v>122296</v>
      </c>
      <c r="I330" s="117">
        <f t="shared" si="10"/>
        <v>122296</v>
      </c>
      <c r="J330" s="117">
        <v>207630</v>
      </c>
      <c r="K330" s="117">
        <v>137366.19</v>
      </c>
      <c r="L330" s="201"/>
      <c r="M330" s="72"/>
    </row>
    <row r="331" spans="1:28" s="120" customFormat="1" ht="15" outlineLevel="1">
      <c r="A331" s="119" t="s">
        <v>897</v>
      </c>
      <c r="B331" s="128"/>
      <c r="C331" s="128"/>
      <c r="D331" s="119"/>
      <c r="E331" s="126"/>
      <c r="F331" s="130">
        <f aca="true" t="shared" si="11" ref="F331:K331">SUBTOTAL(9,F328:F330)</f>
        <v>0</v>
      </c>
      <c r="G331" s="127">
        <f t="shared" si="11"/>
        <v>0</v>
      </c>
      <c r="H331" s="127">
        <f t="shared" si="11"/>
        <v>2303231</v>
      </c>
      <c r="I331" s="127">
        <f t="shared" si="11"/>
        <v>2303231</v>
      </c>
      <c r="J331" s="127">
        <f t="shared" si="11"/>
        <v>2549653</v>
      </c>
      <c r="K331" s="127">
        <f t="shared" si="11"/>
        <v>1600320.13</v>
      </c>
      <c r="L331" s="204"/>
      <c r="M331" s="72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3"/>
      <c r="AA331" s="183"/>
      <c r="AB331" s="183"/>
    </row>
    <row r="332" spans="1:13" ht="14.25" outlineLevel="2">
      <c r="A332" s="112">
        <v>70</v>
      </c>
      <c r="B332" s="113">
        <v>63</v>
      </c>
      <c r="C332" s="113">
        <v>610</v>
      </c>
      <c r="D332" s="112">
        <v>1631000610</v>
      </c>
      <c r="E332" s="114" t="s">
        <v>215</v>
      </c>
      <c r="F332" s="115"/>
      <c r="G332" s="117"/>
      <c r="H332" s="117">
        <v>360342</v>
      </c>
      <c r="I332" s="117">
        <f t="shared" si="10"/>
        <v>360342</v>
      </c>
      <c r="J332" s="117">
        <v>283410</v>
      </c>
      <c r="K332" s="117">
        <v>285574.25</v>
      </c>
      <c r="L332" s="201"/>
      <c r="M332" s="72"/>
    </row>
    <row r="333" spans="1:13" ht="14.25" outlineLevel="2">
      <c r="A333" s="112">
        <v>70</v>
      </c>
      <c r="B333" s="113">
        <v>63</v>
      </c>
      <c r="C333" s="113">
        <v>620</v>
      </c>
      <c r="D333" s="112">
        <v>1632000620</v>
      </c>
      <c r="E333" s="114" t="s">
        <v>216</v>
      </c>
      <c r="F333" s="115"/>
      <c r="G333" s="117"/>
      <c r="H333" s="117">
        <v>35000</v>
      </c>
      <c r="I333" s="117">
        <f t="shared" si="10"/>
        <v>35000</v>
      </c>
      <c r="J333" s="117">
        <v>50000</v>
      </c>
      <c r="K333" s="117">
        <v>35379.29</v>
      </c>
      <c r="L333" s="201"/>
      <c r="M333" s="72"/>
    </row>
    <row r="334" spans="1:13" ht="14.25" outlineLevel="2">
      <c r="A334" s="112">
        <v>70</v>
      </c>
      <c r="B334" s="113">
        <v>63</v>
      </c>
      <c r="C334" s="113">
        <v>640</v>
      </c>
      <c r="D334" s="112">
        <v>1634000640</v>
      </c>
      <c r="E334" s="114" t="s">
        <v>217</v>
      </c>
      <c r="F334" s="114"/>
      <c r="G334" s="117"/>
      <c r="H334" s="117"/>
      <c r="I334" s="117">
        <f t="shared" si="10"/>
        <v>0</v>
      </c>
      <c r="J334" s="117"/>
      <c r="K334" s="117">
        <v>-2830</v>
      </c>
      <c r="L334" s="201"/>
      <c r="M334" s="72"/>
    </row>
    <row r="335" spans="1:13" ht="14.25" outlineLevel="2">
      <c r="A335" s="112">
        <v>70</v>
      </c>
      <c r="B335" s="113">
        <v>63</v>
      </c>
      <c r="C335" s="113">
        <v>650</v>
      </c>
      <c r="D335" s="112">
        <v>1634000650</v>
      </c>
      <c r="E335" s="114" t="s">
        <v>218</v>
      </c>
      <c r="F335" s="115"/>
      <c r="G335" s="117"/>
      <c r="H335" s="117">
        <v>200000</v>
      </c>
      <c r="I335" s="117">
        <f t="shared" si="10"/>
        <v>200000</v>
      </c>
      <c r="J335" s="117">
        <v>811000</v>
      </c>
      <c r="K335" s="117">
        <v>636105.22</v>
      </c>
      <c r="L335" s="201"/>
      <c r="M335" s="72"/>
    </row>
    <row r="336" spans="1:28" s="120" customFormat="1" ht="15" outlineLevel="1">
      <c r="A336" s="119" t="s">
        <v>898</v>
      </c>
      <c r="B336" s="128"/>
      <c r="C336" s="128"/>
      <c r="D336" s="119"/>
      <c r="E336" s="126"/>
      <c r="F336" s="130">
        <f aca="true" t="shared" si="12" ref="F336:K336">SUBTOTAL(9,F332:F335)</f>
        <v>0</v>
      </c>
      <c r="G336" s="127">
        <f t="shared" si="12"/>
        <v>0</v>
      </c>
      <c r="H336" s="127">
        <f t="shared" si="12"/>
        <v>595342</v>
      </c>
      <c r="I336" s="127">
        <f t="shared" si="12"/>
        <v>595342</v>
      </c>
      <c r="J336" s="127">
        <f t="shared" si="12"/>
        <v>1144410</v>
      </c>
      <c r="K336" s="127">
        <f t="shared" si="12"/>
        <v>954228.76</v>
      </c>
      <c r="L336" s="204"/>
      <c r="M336" s="72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  <c r="AA336" s="183"/>
      <c r="AB336" s="183"/>
    </row>
    <row r="337" spans="1:13" ht="14.25" outlineLevel="2">
      <c r="A337" s="112">
        <v>71</v>
      </c>
      <c r="B337" s="112">
        <v>99</v>
      </c>
      <c r="C337" s="112">
        <v>980</v>
      </c>
      <c r="D337" s="112">
        <v>1993000980</v>
      </c>
      <c r="E337" s="114" t="s">
        <v>367</v>
      </c>
      <c r="F337" s="114"/>
      <c r="G337" s="117"/>
      <c r="H337" s="117">
        <v>300000</v>
      </c>
      <c r="I337" s="117">
        <f t="shared" si="10"/>
        <v>300000</v>
      </c>
      <c r="J337" s="117">
        <v>500000</v>
      </c>
      <c r="K337" s="112">
        <v>2702411.12</v>
      </c>
      <c r="L337" s="202"/>
      <c r="M337" s="72"/>
    </row>
    <row r="338" spans="1:13" ht="14.25" outlineLevel="2">
      <c r="A338" s="112">
        <v>71</v>
      </c>
      <c r="B338" s="112">
        <v>99</v>
      </c>
      <c r="C338" s="112">
        <v>980</v>
      </c>
      <c r="D338" s="112">
        <v>1994000980</v>
      </c>
      <c r="E338" s="114" t="s">
        <v>368</v>
      </c>
      <c r="F338" s="114"/>
      <c r="G338" s="117"/>
      <c r="H338" s="117">
        <v>2500000</v>
      </c>
      <c r="I338" s="117">
        <f t="shared" si="10"/>
        <v>2500000</v>
      </c>
      <c r="J338" s="117">
        <v>2900000</v>
      </c>
      <c r="K338" s="112">
        <v>2136268.12</v>
      </c>
      <c r="L338" s="202"/>
      <c r="M338" s="72"/>
    </row>
    <row r="339" spans="1:28" s="120" customFormat="1" ht="15" outlineLevel="1">
      <c r="A339" s="119" t="s">
        <v>899</v>
      </c>
      <c r="B339" s="119"/>
      <c r="C339" s="119"/>
      <c r="D339" s="119"/>
      <c r="E339" s="126"/>
      <c r="F339" s="126">
        <f aca="true" t="shared" si="13" ref="F339:K339">SUBTOTAL(9,F337:F338)</f>
        <v>0</v>
      </c>
      <c r="G339" s="127">
        <f t="shared" si="13"/>
        <v>0</v>
      </c>
      <c r="H339" s="127">
        <f t="shared" si="13"/>
        <v>2800000</v>
      </c>
      <c r="I339" s="127">
        <f t="shared" si="13"/>
        <v>2800000</v>
      </c>
      <c r="J339" s="127">
        <f t="shared" si="13"/>
        <v>3400000</v>
      </c>
      <c r="K339" s="119">
        <f t="shared" si="13"/>
        <v>4838679.24</v>
      </c>
      <c r="L339" s="203"/>
      <c r="M339" s="72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  <c r="AA339" s="183"/>
      <c r="AB339" s="183"/>
    </row>
    <row r="340" spans="1:13" ht="14.25" outlineLevel="2">
      <c r="A340" s="112">
        <v>72</v>
      </c>
      <c r="B340" s="112">
        <v>99</v>
      </c>
      <c r="C340" s="112">
        <v>860</v>
      </c>
      <c r="D340" s="112">
        <v>1995000860</v>
      </c>
      <c r="E340" s="114" t="s">
        <v>6</v>
      </c>
      <c r="F340" s="114"/>
      <c r="G340" s="117"/>
      <c r="H340" s="117">
        <v>5500000</v>
      </c>
      <c r="I340" s="117">
        <f t="shared" si="10"/>
        <v>5500000</v>
      </c>
      <c r="J340" s="117">
        <v>5500000</v>
      </c>
      <c r="K340" s="112">
        <v>5969379.18</v>
      </c>
      <c r="L340" s="202"/>
      <c r="M340" s="72"/>
    </row>
    <row r="341" spans="1:28" s="120" customFormat="1" ht="15" outlineLevel="1">
      <c r="A341" s="119" t="s">
        <v>900</v>
      </c>
      <c r="B341" s="119"/>
      <c r="C341" s="119"/>
      <c r="D341" s="119"/>
      <c r="E341" s="126"/>
      <c r="F341" s="126">
        <f aca="true" t="shared" si="14" ref="F341:K341">SUBTOTAL(9,F340:F340)</f>
        <v>0</v>
      </c>
      <c r="G341" s="127">
        <f t="shared" si="14"/>
        <v>0</v>
      </c>
      <c r="H341" s="127">
        <f t="shared" si="14"/>
        <v>5500000</v>
      </c>
      <c r="I341" s="127">
        <f t="shared" si="14"/>
        <v>5500000</v>
      </c>
      <c r="J341" s="127">
        <f t="shared" si="14"/>
        <v>5500000</v>
      </c>
      <c r="K341" s="119">
        <f t="shared" si="14"/>
        <v>5969379.18</v>
      </c>
      <c r="L341" s="203"/>
      <c r="M341" s="72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  <c r="AA341" s="183"/>
      <c r="AB341" s="183"/>
    </row>
    <row r="342" spans="1:13" ht="14.25" outlineLevel="2">
      <c r="A342" s="112">
        <v>74</v>
      </c>
      <c r="B342" s="112">
        <v>99</v>
      </c>
      <c r="C342" s="112">
        <v>980</v>
      </c>
      <c r="D342" s="112">
        <v>1996000980</v>
      </c>
      <c r="E342" s="114" t="s">
        <v>369</v>
      </c>
      <c r="F342" s="114"/>
      <c r="G342" s="117"/>
      <c r="H342" s="117">
        <f>79503747-77542036-100000-46636-71067+129110</f>
        <v>1873118</v>
      </c>
      <c r="I342" s="117">
        <f>H342+G342</f>
        <v>1873118</v>
      </c>
      <c r="J342" s="117">
        <v>2272100</v>
      </c>
      <c r="K342" s="112">
        <v>147982</v>
      </c>
      <c r="L342" s="202">
        <v>129110</v>
      </c>
      <c r="M342" s="72" t="s">
        <v>955</v>
      </c>
    </row>
    <row r="343" spans="1:28" s="120" customFormat="1" ht="15" outlineLevel="1">
      <c r="A343" s="119" t="s">
        <v>901</v>
      </c>
      <c r="B343" s="119"/>
      <c r="C343" s="119"/>
      <c r="D343" s="119"/>
      <c r="E343" s="126"/>
      <c r="F343" s="126">
        <f aca="true" t="shared" si="15" ref="F343:K343">SUBTOTAL(9,F342:F342)</f>
        <v>0</v>
      </c>
      <c r="G343" s="127">
        <f t="shared" si="15"/>
        <v>0</v>
      </c>
      <c r="H343" s="127">
        <f t="shared" si="15"/>
        <v>1873118</v>
      </c>
      <c r="I343" s="127">
        <f t="shared" si="15"/>
        <v>1873118</v>
      </c>
      <c r="J343" s="127">
        <f t="shared" si="15"/>
        <v>2272100</v>
      </c>
      <c r="K343" s="119">
        <f t="shared" si="15"/>
        <v>147982</v>
      </c>
      <c r="L343" s="203"/>
      <c r="M343" s="72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  <c r="AA343" s="183"/>
      <c r="AB343" s="183"/>
    </row>
    <row r="344" spans="1:13" ht="14.25" outlineLevel="1">
      <c r="A344" s="112"/>
      <c r="B344" s="112">
        <v>99</v>
      </c>
      <c r="C344" s="112">
        <v>990</v>
      </c>
      <c r="D344" s="112">
        <v>1999000990</v>
      </c>
      <c r="E344" s="114" t="s">
        <v>16</v>
      </c>
      <c r="F344" s="114"/>
      <c r="G344" s="117"/>
      <c r="H344" s="117"/>
      <c r="I344" s="117">
        <f t="shared" si="10"/>
        <v>0</v>
      </c>
      <c r="J344" s="117"/>
      <c r="K344" s="112">
        <v>10022208.09</v>
      </c>
      <c r="L344" s="202"/>
      <c r="M344" s="72"/>
    </row>
    <row r="345" spans="1:13" ht="14.25" outlineLevel="1">
      <c r="A345" s="112"/>
      <c r="B345" s="112">
        <v>99</v>
      </c>
      <c r="C345" s="112">
        <v>990</v>
      </c>
      <c r="D345" s="112">
        <v>1999300990</v>
      </c>
      <c r="E345" s="114" t="s">
        <v>371</v>
      </c>
      <c r="F345" s="114"/>
      <c r="G345" s="117"/>
      <c r="H345" s="117"/>
      <c r="I345" s="117">
        <f t="shared" si="10"/>
        <v>0</v>
      </c>
      <c r="J345" s="117"/>
      <c r="K345" s="112">
        <v>8049997.85</v>
      </c>
      <c r="L345" s="202"/>
      <c r="M345" s="72"/>
    </row>
    <row r="346" spans="1:28" s="120" customFormat="1" ht="15" outlineLevel="1">
      <c r="A346" s="119" t="s">
        <v>889</v>
      </c>
      <c r="B346" s="119"/>
      <c r="C346" s="119"/>
      <c r="D346" s="119"/>
      <c r="E346" s="126"/>
      <c r="F346" s="134">
        <f aca="true" t="shared" si="16" ref="F346:K346">SUBTOTAL(9,F3:F345)</f>
        <v>225.35578999999998</v>
      </c>
      <c r="G346" s="127">
        <f>SUBTOTAL(9,G3:G345)</f>
        <v>35607529.660100006</v>
      </c>
      <c r="H346" s="127">
        <f>SUBTOTAL(9,H3:H345)</f>
        <v>43896217.66666667</v>
      </c>
      <c r="I346" s="127">
        <f>SUBTOTAL(9,I3:I345)</f>
        <v>79503747.3267667</v>
      </c>
      <c r="J346" s="127">
        <f t="shared" si="16"/>
        <v>75014713</v>
      </c>
      <c r="K346" s="119">
        <f t="shared" si="16"/>
        <v>85172091.27999999</v>
      </c>
      <c r="L346" s="203"/>
      <c r="M346" s="72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</row>
    <row r="350" ht="14.25">
      <c r="I350" s="72">
        <f>I346-'הכנסות '!H210</f>
        <v>-0.09656663239002228</v>
      </c>
    </row>
    <row r="366" ht="14.25">
      <c r="H366" s="72">
        <f>9412*12*0.05</f>
        <v>5647.200000000001</v>
      </c>
    </row>
  </sheetData>
  <sheetProtection/>
  <autoFilter ref="A2:M345">
    <sortState ref="A3:M366">
      <sortCondition sortBy="value" ref="A3:A366"/>
    </sortState>
  </autoFilter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&amp;C&amp;P</oddFooter>
  </headerFooter>
  <rowBreaks count="2" manualBreakCount="2">
    <brk id="169" max="8" man="1"/>
    <brk id="256" max="8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81"/>
  <sheetViews>
    <sheetView rightToLeft="1" view="pageBreakPreview" zoomScale="60" workbookViewId="0" topLeftCell="A1">
      <selection activeCell="K32" sqref="K32"/>
    </sheetView>
  </sheetViews>
  <sheetFormatPr defaultColWidth="9.140625" defaultRowHeight="15" outlineLevelRow="2"/>
  <cols>
    <col min="1" max="1" width="6.00390625" style="70" customWidth="1"/>
    <col min="2" max="2" width="6.28125" style="70" bestFit="1" customWidth="1"/>
    <col min="3" max="3" width="5.00390625" style="70" customWidth="1"/>
    <col min="4" max="4" width="12.00390625" style="70" bestFit="1" customWidth="1"/>
    <col min="5" max="5" width="24.57421875" style="111" customWidth="1"/>
    <col min="6" max="6" width="10.7109375" style="111" bestFit="1" customWidth="1"/>
    <col min="7" max="7" width="17.00390625" style="72" bestFit="1" customWidth="1"/>
    <col min="8" max="8" width="12.421875" style="70" hidden="1" customWidth="1"/>
    <col min="9" max="9" width="11.8515625" style="70" hidden="1" customWidth="1"/>
    <col min="10" max="10" width="16.7109375" style="70" bestFit="1" customWidth="1"/>
    <col min="11" max="11" width="11.8515625" style="70" customWidth="1"/>
    <col min="12" max="12" width="9.00390625" style="70" customWidth="1"/>
    <col min="13" max="16384" width="9.00390625" style="70" customWidth="1"/>
  </cols>
  <sheetData>
    <row r="1" spans="1:10" ht="22.5" customHeight="1">
      <c r="A1" s="222" t="s">
        <v>902</v>
      </c>
      <c r="B1" s="222"/>
      <c r="C1" s="222"/>
      <c r="D1" s="222"/>
      <c r="E1" s="222"/>
      <c r="F1" s="222"/>
      <c r="G1" s="222"/>
      <c r="H1" s="222"/>
      <c r="I1" s="222"/>
      <c r="J1" s="208"/>
    </row>
    <row r="2" spans="1:26" s="125" customFormat="1" ht="15.75">
      <c r="A2" s="121" t="s">
        <v>374</v>
      </c>
      <c r="B2" s="121" t="s">
        <v>372</v>
      </c>
      <c r="C2" s="121" t="s">
        <v>375</v>
      </c>
      <c r="D2" s="121" t="s">
        <v>0</v>
      </c>
      <c r="E2" s="122" t="s">
        <v>1</v>
      </c>
      <c r="F2" s="122" t="s">
        <v>413</v>
      </c>
      <c r="G2" s="123" t="s">
        <v>379</v>
      </c>
      <c r="H2" s="121" t="s">
        <v>376</v>
      </c>
      <c r="I2" s="121" t="s">
        <v>3</v>
      </c>
      <c r="J2" s="123" t="s">
        <v>976</v>
      </c>
      <c r="K2" s="123" t="s">
        <v>977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11" ht="14.25" outlineLevel="2">
      <c r="A3" s="112">
        <v>61</v>
      </c>
      <c r="B3" s="113">
        <v>61</v>
      </c>
      <c r="C3" s="113">
        <v>110</v>
      </c>
      <c r="D3" s="112">
        <v>1611100110</v>
      </c>
      <c r="E3" s="114" t="s">
        <v>199</v>
      </c>
      <c r="F3" s="115">
        <v>1</v>
      </c>
      <c r="G3" s="181">
        <v>762981.0799</v>
      </c>
      <c r="H3" s="117">
        <v>901974</v>
      </c>
      <c r="I3" s="117">
        <v>878789.41</v>
      </c>
      <c r="J3" s="181">
        <v>759277.28825</v>
      </c>
      <c r="K3" s="181">
        <v>3703.7916500000283</v>
      </c>
    </row>
    <row r="4" spans="1:11" ht="14.25" outlineLevel="2">
      <c r="A4" s="112">
        <v>61</v>
      </c>
      <c r="B4" s="113">
        <v>61</v>
      </c>
      <c r="C4" s="113">
        <v>110</v>
      </c>
      <c r="D4" s="112">
        <v>1612000110</v>
      </c>
      <c r="E4" s="114" t="s">
        <v>201</v>
      </c>
      <c r="F4" s="115">
        <v>0.5</v>
      </c>
      <c r="G4" s="181">
        <v>222404.295</v>
      </c>
      <c r="H4" s="117">
        <v>221017</v>
      </c>
      <c r="I4" s="117">
        <v>219235.91</v>
      </c>
      <c r="J4" s="181">
        <v>221324.6625</v>
      </c>
      <c r="K4" s="181">
        <v>1079.632500000007</v>
      </c>
    </row>
    <row r="5" spans="1:12" ht="14.25" outlineLevel="2">
      <c r="A5" s="112">
        <v>61</v>
      </c>
      <c r="B5" s="113">
        <v>61</v>
      </c>
      <c r="C5" s="113">
        <v>110</v>
      </c>
      <c r="D5" s="112">
        <v>1613000110</v>
      </c>
      <c r="E5" s="114" t="s">
        <v>969</v>
      </c>
      <c r="F5" s="115">
        <v>3</v>
      </c>
      <c r="G5" s="181">
        <f>714593.908625-62396</f>
        <v>652197.908625</v>
      </c>
      <c r="H5" s="117">
        <v>310340</v>
      </c>
      <c r="I5" s="117">
        <v>314347.96</v>
      </c>
      <c r="J5" s="181">
        <v>491159.04643750004</v>
      </c>
      <c r="K5" s="181">
        <f>G5-J5</f>
        <v>161038.8621875</v>
      </c>
      <c r="L5" s="70" t="s">
        <v>972</v>
      </c>
    </row>
    <row r="6" spans="1:11" ht="14.25" outlineLevel="2">
      <c r="A6" s="112">
        <v>61</v>
      </c>
      <c r="B6" s="113">
        <v>61</v>
      </c>
      <c r="C6" s="113">
        <v>110</v>
      </c>
      <c r="D6" s="112">
        <v>1615000110</v>
      </c>
      <c r="E6" s="114" t="s">
        <v>951</v>
      </c>
      <c r="F6" s="115">
        <v>0.5</v>
      </c>
      <c r="G6" s="181">
        <v>61000</v>
      </c>
      <c r="H6" s="117">
        <v>164160</v>
      </c>
      <c r="I6" s="117">
        <v>174599.98</v>
      </c>
      <c r="J6" s="181">
        <v>0</v>
      </c>
      <c r="K6" s="181">
        <v>61000</v>
      </c>
    </row>
    <row r="7" spans="1:11" ht="14.25" outlineLevel="2">
      <c r="A7" s="112">
        <v>61</v>
      </c>
      <c r="B7" s="113">
        <v>62</v>
      </c>
      <c r="C7" s="113">
        <v>110</v>
      </c>
      <c r="D7" s="112">
        <v>1621000110</v>
      </c>
      <c r="E7" s="114" t="s">
        <v>207</v>
      </c>
      <c r="F7" s="115">
        <v>1</v>
      </c>
      <c r="G7" s="181">
        <v>543679.5054</v>
      </c>
      <c r="H7" s="117">
        <v>536490</v>
      </c>
      <c r="I7" s="117">
        <v>530865.76</v>
      </c>
      <c r="J7" s="181">
        <v>541040.2845</v>
      </c>
      <c r="K7" s="181">
        <v>2639.220900000073</v>
      </c>
    </row>
    <row r="8" spans="1:11" ht="14.25" outlineLevel="2">
      <c r="A8" s="112">
        <v>61</v>
      </c>
      <c r="B8" s="113">
        <v>62</v>
      </c>
      <c r="C8" s="113">
        <v>110</v>
      </c>
      <c r="D8" s="112">
        <v>1621100110</v>
      </c>
      <c r="E8" s="114" t="s">
        <v>211</v>
      </c>
      <c r="F8" s="115">
        <v>1</v>
      </c>
      <c r="G8" s="181">
        <v>171683.8066</v>
      </c>
      <c r="H8" s="117">
        <v>142423</v>
      </c>
      <c r="I8" s="117">
        <v>148884.29</v>
      </c>
      <c r="J8" s="181">
        <v>169726</v>
      </c>
      <c r="K8" s="181">
        <v>1957.8066000000108</v>
      </c>
    </row>
    <row r="9" spans="1:11" ht="14.25" outlineLevel="2">
      <c r="A9" s="112">
        <v>61</v>
      </c>
      <c r="B9" s="113">
        <v>62</v>
      </c>
      <c r="C9" s="113">
        <v>110</v>
      </c>
      <c r="D9" s="112">
        <v>1621300110</v>
      </c>
      <c r="E9" s="114" t="s">
        <v>212</v>
      </c>
      <c r="F9" s="115">
        <v>1.5</v>
      </c>
      <c r="G9" s="181">
        <v>285790.1936</v>
      </c>
      <c r="H9" s="117">
        <v>184653</v>
      </c>
      <c r="I9" s="117">
        <v>177394.67</v>
      </c>
      <c r="J9" s="181">
        <v>283278</v>
      </c>
      <c r="K9" s="181">
        <v>2512.1935999999987</v>
      </c>
    </row>
    <row r="10" spans="1:11" ht="14.25" outlineLevel="2">
      <c r="A10" s="112">
        <v>61</v>
      </c>
      <c r="B10" s="113">
        <v>62</v>
      </c>
      <c r="C10" s="113">
        <v>110</v>
      </c>
      <c r="D10" s="112">
        <v>1621500110</v>
      </c>
      <c r="E10" s="114" t="s">
        <v>213</v>
      </c>
      <c r="F10" s="115">
        <v>1</v>
      </c>
      <c r="G10" s="181">
        <v>236492.82799999998</v>
      </c>
      <c r="H10" s="117">
        <v>216454</v>
      </c>
      <c r="I10" s="117">
        <v>220505</v>
      </c>
      <c r="J10" s="181">
        <v>234220</v>
      </c>
      <c r="K10" s="181">
        <v>2272.8279999999795</v>
      </c>
    </row>
    <row r="11" spans="1:11" ht="14.25" outlineLevel="2">
      <c r="A11" s="112">
        <v>61</v>
      </c>
      <c r="B11" s="113">
        <v>62</v>
      </c>
      <c r="C11" s="113">
        <v>110</v>
      </c>
      <c r="D11" s="112">
        <v>1623000110</v>
      </c>
      <c r="E11" s="114" t="s">
        <v>214</v>
      </c>
      <c r="F11" s="115">
        <v>3.5</v>
      </c>
      <c r="G11" s="181">
        <v>586426.4337</v>
      </c>
      <c r="H11" s="117">
        <v>477151</v>
      </c>
      <c r="I11" s="117">
        <v>475063.86</v>
      </c>
      <c r="J11" s="181">
        <v>580206</v>
      </c>
      <c r="K11" s="181">
        <v>6220.433700000052</v>
      </c>
    </row>
    <row r="12" spans="1:12" ht="14.25" outlineLevel="2">
      <c r="A12" s="112">
        <v>61</v>
      </c>
      <c r="B12" s="113">
        <v>71</v>
      </c>
      <c r="C12" s="113">
        <v>110</v>
      </c>
      <c r="D12" s="112">
        <v>1711000110</v>
      </c>
      <c r="E12" s="114" t="s">
        <v>222</v>
      </c>
      <c r="F12" s="115">
        <v>2</v>
      </c>
      <c r="G12" s="181">
        <v>285333.5859</v>
      </c>
      <c r="H12" s="117">
        <v>267142</v>
      </c>
      <c r="I12" s="117">
        <v>387438.72</v>
      </c>
      <c r="J12" s="181">
        <v>100142</v>
      </c>
      <c r="K12" s="181">
        <v>185191.5859</v>
      </c>
      <c r="L12" s="70" t="s">
        <v>978</v>
      </c>
    </row>
    <row r="13" spans="1:11" ht="14.25" outlineLevel="2">
      <c r="A13" s="112">
        <v>61</v>
      </c>
      <c r="B13" s="113">
        <v>71</v>
      </c>
      <c r="C13" s="113">
        <v>110</v>
      </c>
      <c r="D13" s="112">
        <v>1712200110</v>
      </c>
      <c r="E13" s="114" t="s">
        <v>224</v>
      </c>
      <c r="F13" s="115">
        <v>2</v>
      </c>
      <c r="G13" s="181">
        <v>247162.5747</v>
      </c>
      <c r="H13" s="117">
        <v>228726</v>
      </c>
      <c r="I13" s="117">
        <v>224575.29</v>
      </c>
      <c r="J13" s="181">
        <v>243714</v>
      </c>
      <c r="K13" s="181">
        <v>3448.5746999999974</v>
      </c>
    </row>
    <row r="14" spans="1:11" ht="14.25" outlineLevel="2">
      <c r="A14" s="112">
        <v>61</v>
      </c>
      <c r="B14" s="113">
        <v>71</v>
      </c>
      <c r="C14" s="113">
        <v>110</v>
      </c>
      <c r="D14" s="112">
        <v>1713300110</v>
      </c>
      <c r="E14" s="114" t="s">
        <v>229</v>
      </c>
      <c r="F14" s="115">
        <v>1</v>
      </c>
      <c r="G14" s="181">
        <v>133937.8498</v>
      </c>
      <c r="H14" s="117">
        <v>123756</v>
      </c>
      <c r="I14" s="117"/>
      <c r="J14" s="181">
        <v>132163</v>
      </c>
      <c r="K14" s="181">
        <v>1774.8497999999963</v>
      </c>
    </row>
    <row r="15" spans="1:11" ht="14.25" outlineLevel="2">
      <c r="A15" s="112">
        <v>61</v>
      </c>
      <c r="B15" s="113">
        <v>72</v>
      </c>
      <c r="C15" s="113">
        <v>110</v>
      </c>
      <c r="D15" s="112">
        <v>1721000110</v>
      </c>
      <c r="E15" s="114" t="s">
        <v>234</v>
      </c>
      <c r="F15" s="115">
        <v>1</v>
      </c>
      <c r="G15" s="181">
        <v>160000</v>
      </c>
      <c r="H15" s="117">
        <v>116610</v>
      </c>
      <c r="I15" s="117"/>
      <c r="J15" s="181">
        <v>116610</v>
      </c>
      <c r="K15" s="181">
        <v>43390</v>
      </c>
    </row>
    <row r="16" spans="1:12" ht="14.25" outlineLevel="2">
      <c r="A16" s="112">
        <v>61</v>
      </c>
      <c r="B16" s="113">
        <v>73</v>
      </c>
      <c r="C16" s="113">
        <v>110</v>
      </c>
      <c r="D16" s="112">
        <v>1731000110</v>
      </c>
      <c r="E16" s="114" t="s">
        <v>240</v>
      </c>
      <c r="F16" s="115">
        <v>2.5</v>
      </c>
      <c r="G16" s="181">
        <f>614661.6625-66714</f>
        <v>547947.6625</v>
      </c>
      <c r="H16" s="117">
        <v>466271</v>
      </c>
      <c r="I16" s="117">
        <v>297878.63</v>
      </c>
      <c r="J16" s="181">
        <v>459022</v>
      </c>
      <c r="K16" s="181">
        <f>G16-J16</f>
        <v>88925.66249999998</v>
      </c>
      <c r="L16" s="70" t="s">
        <v>972</v>
      </c>
    </row>
    <row r="17" spans="1:11" ht="14.25" outlineLevel="2">
      <c r="A17" s="112">
        <v>61</v>
      </c>
      <c r="B17" s="113">
        <v>74</v>
      </c>
      <c r="C17" s="113">
        <v>110</v>
      </c>
      <c r="D17" s="112">
        <v>1742200110</v>
      </c>
      <c r="E17" s="114" t="s">
        <v>246</v>
      </c>
      <c r="F17" s="115">
        <v>3</v>
      </c>
      <c r="G17" s="181">
        <v>332357.31220000004</v>
      </c>
      <c r="H17" s="117">
        <v>317564</v>
      </c>
      <c r="I17" s="117">
        <v>301738.17</v>
      </c>
      <c r="J17" s="181">
        <v>327370</v>
      </c>
      <c r="K17" s="181">
        <v>4987.312200000044</v>
      </c>
    </row>
    <row r="18" spans="1:11" ht="14.25" outlineLevel="2">
      <c r="A18" s="112">
        <v>61</v>
      </c>
      <c r="B18" s="112">
        <v>82</v>
      </c>
      <c r="C18" s="112">
        <v>110</v>
      </c>
      <c r="D18" s="112">
        <v>1823000110</v>
      </c>
      <c r="E18" s="114" t="s">
        <v>326</v>
      </c>
      <c r="F18" s="115">
        <v>2</v>
      </c>
      <c r="G18" s="181">
        <v>289789.72725</v>
      </c>
      <c r="H18" s="117">
        <v>277598</v>
      </c>
      <c r="I18" s="112">
        <v>266915.49</v>
      </c>
      <c r="J18" s="181">
        <v>286134</v>
      </c>
      <c r="K18" s="181">
        <v>3655.7272499999963</v>
      </c>
    </row>
    <row r="19" spans="1:11" ht="14.25" outlineLevel="2">
      <c r="A19" s="112">
        <v>61</v>
      </c>
      <c r="B19" s="112">
        <v>82</v>
      </c>
      <c r="C19" s="112">
        <v>110</v>
      </c>
      <c r="D19" s="112">
        <v>1828000110</v>
      </c>
      <c r="E19" s="114" t="s">
        <v>331</v>
      </c>
      <c r="F19" s="115">
        <v>1</v>
      </c>
      <c r="G19" s="181">
        <v>160156.97887499997</v>
      </c>
      <c r="H19" s="117"/>
      <c r="I19" s="112">
        <v>102329.54</v>
      </c>
      <c r="J19" s="181">
        <v>159380</v>
      </c>
      <c r="K19" s="181">
        <v>776.9788749999716</v>
      </c>
    </row>
    <row r="20" spans="1:11" ht="14.25" outlineLevel="2">
      <c r="A20" s="112">
        <v>61</v>
      </c>
      <c r="B20" s="112">
        <v>82</v>
      </c>
      <c r="C20" s="112">
        <v>110</v>
      </c>
      <c r="D20" s="112">
        <v>1829000110</v>
      </c>
      <c r="E20" s="114" t="s">
        <v>333</v>
      </c>
      <c r="F20" s="115">
        <v>0.6</v>
      </c>
      <c r="G20" s="181">
        <v>71385.88290000001</v>
      </c>
      <c r="H20" s="117">
        <v>61998</v>
      </c>
      <c r="I20" s="112">
        <v>60634.62</v>
      </c>
      <c r="J20" s="181">
        <v>70365</v>
      </c>
      <c r="K20" s="181">
        <v>1020.8829000000114</v>
      </c>
    </row>
    <row r="21" spans="1:11" ht="14.25" outlineLevel="2">
      <c r="A21" s="112">
        <v>61</v>
      </c>
      <c r="B21" s="112">
        <v>83</v>
      </c>
      <c r="C21" s="112">
        <v>110</v>
      </c>
      <c r="D21" s="112">
        <v>1832400110</v>
      </c>
      <c r="E21" s="114" t="s">
        <v>339</v>
      </c>
      <c r="F21" s="115">
        <v>1.1</v>
      </c>
      <c r="G21" s="181">
        <v>144049.42545</v>
      </c>
      <c r="H21" s="117">
        <v>138624</v>
      </c>
      <c r="I21" s="112">
        <v>109260.27</v>
      </c>
      <c r="J21" s="181">
        <v>142113</v>
      </c>
      <c r="K21" s="181">
        <v>1936.4254500000097</v>
      </c>
    </row>
    <row r="22" spans="1:11" ht="14.25" outlineLevel="2">
      <c r="A22" s="112">
        <v>61</v>
      </c>
      <c r="B22" s="112">
        <v>91</v>
      </c>
      <c r="C22" s="112">
        <v>110</v>
      </c>
      <c r="D22" s="112">
        <v>1913000110</v>
      </c>
      <c r="E22" s="114" t="s">
        <v>365</v>
      </c>
      <c r="F22" s="115">
        <v>1</v>
      </c>
      <c r="G22" s="181">
        <v>190992.3823</v>
      </c>
      <c r="H22" s="117">
        <v>187979</v>
      </c>
      <c r="I22" s="112">
        <v>183823.91</v>
      </c>
      <c r="J22" s="181">
        <v>188941</v>
      </c>
      <c r="K22" s="181">
        <v>2051.3822999999975</v>
      </c>
    </row>
    <row r="23" spans="1:12" ht="14.25" customHeight="1" outlineLevel="2">
      <c r="A23" s="112">
        <v>61</v>
      </c>
      <c r="B23" s="112">
        <v>99</v>
      </c>
      <c r="C23" s="112">
        <v>310</v>
      </c>
      <c r="D23" s="112">
        <v>1990000310</v>
      </c>
      <c r="E23" s="114" t="s">
        <v>366</v>
      </c>
      <c r="F23" s="115">
        <v>25.637999999999998</v>
      </c>
      <c r="G23" s="181">
        <v>4370871.06015</v>
      </c>
      <c r="H23" s="117">
        <v>3892889</v>
      </c>
      <c r="I23" s="112">
        <v>3818064.29</v>
      </c>
      <c r="J23" s="181">
        <v>4412525</v>
      </c>
      <c r="K23" s="181">
        <v>-41653.93984999973</v>
      </c>
      <c r="L23" s="70" t="s">
        <v>978</v>
      </c>
    </row>
    <row r="24" spans="1:11" ht="14.25" outlineLevel="2">
      <c r="A24" s="112">
        <v>61</v>
      </c>
      <c r="B24" s="112">
        <v>99</v>
      </c>
      <c r="C24" s="112">
        <v>110</v>
      </c>
      <c r="D24" s="112">
        <v>1998100110</v>
      </c>
      <c r="E24" s="114" t="s">
        <v>370</v>
      </c>
      <c r="F24" s="181"/>
      <c r="G24" s="181">
        <v>0</v>
      </c>
      <c r="H24" s="117"/>
      <c r="I24" s="112">
        <v>119.44</v>
      </c>
      <c r="J24" s="181"/>
      <c r="K24" s="181">
        <v>0</v>
      </c>
    </row>
    <row r="25" spans="1:11" ht="14.25" outlineLevel="2">
      <c r="A25" s="112">
        <v>64</v>
      </c>
      <c r="B25" s="113">
        <v>81</v>
      </c>
      <c r="C25" s="113">
        <v>110</v>
      </c>
      <c r="D25" s="112">
        <v>1811000110</v>
      </c>
      <c r="E25" s="114" t="s">
        <v>254</v>
      </c>
      <c r="F25" s="115">
        <v>1</v>
      </c>
      <c r="G25" s="181">
        <v>245804.30880000003</v>
      </c>
      <c r="H25" s="117">
        <v>241488</v>
      </c>
      <c r="I25" s="117">
        <v>246324.66</v>
      </c>
      <c r="J25" s="181">
        <v>244611</v>
      </c>
      <c r="K25" s="181">
        <v>1193.308800000028</v>
      </c>
    </row>
    <row r="26" spans="1:11" ht="14.25" outlineLevel="2">
      <c r="A26" s="112">
        <v>64</v>
      </c>
      <c r="B26" s="113">
        <v>81</v>
      </c>
      <c r="C26" s="113">
        <v>110</v>
      </c>
      <c r="D26" s="112">
        <v>1812200110</v>
      </c>
      <c r="E26" s="114" t="s">
        <v>255</v>
      </c>
      <c r="F26" s="115">
        <v>12</v>
      </c>
      <c r="G26" s="181">
        <v>1297815.7577499999</v>
      </c>
      <c r="H26" s="117">
        <v>1147496</v>
      </c>
      <c r="I26" s="117">
        <v>1071444.14</v>
      </c>
      <c r="J26" s="181">
        <v>1280271</v>
      </c>
      <c r="K26" s="181">
        <v>17544.757749999873</v>
      </c>
    </row>
    <row r="27" spans="1:11" ht="14.25" outlineLevel="2">
      <c r="A27" s="112">
        <v>64</v>
      </c>
      <c r="B27" s="113">
        <v>81</v>
      </c>
      <c r="C27" s="113">
        <v>110</v>
      </c>
      <c r="D27" s="112">
        <v>1812300110</v>
      </c>
      <c r="E27" s="114" t="s">
        <v>261</v>
      </c>
      <c r="F27" s="115">
        <v>26.5</v>
      </c>
      <c r="G27" s="181">
        <v>2808805.0361000006</v>
      </c>
      <c r="H27" s="117">
        <v>2052555</v>
      </c>
      <c r="I27" s="117">
        <v>1719024.27</v>
      </c>
      <c r="J27" s="181">
        <v>2761502</v>
      </c>
      <c r="K27" s="181">
        <v>47303.03610000061</v>
      </c>
    </row>
    <row r="28" spans="1:11" ht="14.25" outlineLevel="2">
      <c r="A28" s="112">
        <v>64</v>
      </c>
      <c r="B28" s="113">
        <v>81</v>
      </c>
      <c r="C28" s="113">
        <v>110</v>
      </c>
      <c r="D28" s="112">
        <v>1813200110</v>
      </c>
      <c r="E28" s="114" t="s">
        <v>276</v>
      </c>
      <c r="F28" s="115">
        <v>3</v>
      </c>
      <c r="G28" s="181">
        <v>317308.03369999997</v>
      </c>
      <c r="H28" s="117">
        <v>308043</v>
      </c>
      <c r="I28" s="117">
        <v>309890.51</v>
      </c>
      <c r="J28" s="181">
        <v>312394</v>
      </c>
      <c r="K28" s="181">
        <v>4914.033699999971</v>
      </c>
    </row>
    <row r="29" spans="1:11" ht="14.25" outlineLevel="2">
      <c r="A29" s="112">
        <v>64</v>
      </c>
      <c r="B29" s="112">
        <v>81</v>
      </c>
      <c r="C29" s="112">
        <v>110</v>
      </c>
      <c r="D29" s="112">
        <v>1813210110</v>
      </c>
      <c r="E29" s="114" t="s">
        <v>282</v>
      </c>
      <c r="F29" s="115">
        <v>7.199999999999999</v>
      </c>
      <c r="G29" s="181">
        <v>819378.3788</v>
      </c>
      <c r="H29" s="117">
        <v>825177</v>
      </c>
      <c r="I29" s="112">
        <v>781820.03</v>
      </c>
      <c r="J29" s="181">
        <v>807304</v>
      </c>
      <c r="K29" s="181">
        <v>12074.378799999948</v>
      </c>
    </row>
    <row r="30" spans="1:11" ht="14.25" outlineLevel="2">
      <c r="A30" s="112">
        <v>64</v>
      </c>
      <c r="B30" s="112">
        <v>81</v>
      </c>
      <c r="C30" s="112">
        <v>110</v>
      </c>
      <c r="D30" s="112">
        <v>1813220110</v>
      </c>
      <c r="E30" s="114" t="s">
        <v>283</v>
      </c>
      <c r="F30" s="115">
        <v>5</v>
      </c>
      <c r="G30" s="181">
        <v>635219.2381</v>
      </c>
      <c r="H30" s="117">
        <v>600426</v>
      </c>
      <c r="I30" s="112">
        <v>586519.92</v>
      </c>
      <c r="J30" s="181">
        <v>626513</v>
      </c>
      <c r="K30" s="181">
        <v>8706.238099999959</v>
      </c>
    </row>
    <row r="31" spans="1:11" ht="14.25" outlineLevel="2">
      <c r="A31" s="112">
        <v>64</v>
      </c>
      <c r="B31" s="112">
        <v>81</v>
      </c>
      <c r="C31" s="112">
        <v>110</v>
      </c>
      <c r="D31" s="112">
        <v>1813221110</v>
      </c>
      <c r="E31" s="114" t="s">
        <v>284</v>
      </c>
      <c r="F31" s="115">
        <v>0</v>
      </c>
      <c r="G31" s="181">
        <v>38078.870825000005</v>
      </c>
      <c r="H31" s="117">
        <v>144158</v>
      </c>
      <c r="I31" s="112">
        <v>54219.57</v>
      </c>
      <c r="J31" s="181">
        <v>37894</v>
      </c>
      <c r="K31" s="181">
        <v>184.87082500000542</v>
      </c>
    </row>
    <row r="32" spans="1:11" ht="14.25" outlineLevel="2">
      <c r="A32" s="112">
        <v>64</v>
      </c>
      <c r="B32" s="112">
        <v>81</v>
      </c>
      <c r="C32" s="112">
        <v>110</v>
      </c>
      <c r="D32" s="112">
        <v>1813310110</v>
      </c>
      <c r="E32" s="114" t="s">
        <v>287</v>
      </c>
      <c r="F32" s="115">
        <v>3.25</v>
      </c>
      <c r="G32" s="181">
        <v>331902.0644</v>
      </c>
      <c r="H32" s="117">
        <v>316524</v>
      </c>
      <c r="I32" s="112">
        <v>310837.75</v>
      </c>
      <c r="J32" s="181">
        <v>326636</v>
      </c>
      <c r="K32" s="181">
        <v>5266.064399999974</v>
      </c>
    </row>
    <row r="33" spans="1:11" ht="14.25" outlineLevel="2">
      <c r="A33" s="112">
        <v>64</v>
      </c>
      <c r="B33" s="112">
        <v>81</v>
      </c>
      <c r="C33" s="112">
        <v>110</v>
      </c>
      <c r="D33" s="112">
        <v>1813311110</v>
      </c>
      <c r="E33" s="114" t="s">
        <v>288</v>
      </c>
      <c r="F33" s="115">
        <v>4.695</v>
      </c>
      <c r="G33" s="181">
        <v>405489.72807499993</v>
      </c>
      <c r="H33" s="117">
        <v>366019</v>
      </c>
      <c r="I33" s="112">
        <v>295786.73</v>
      </c>
      <c r="J33" s="181">
        <v>398942</v>
      </c>
      <c r="K33" s="181">
        <v>6547.728074999934</v>
      </c>
    </row>
    <row r="34" spans="1:11" ht="14.25" outlineLevel="2">
      <c r="A34" s="112">
        <v>64</v>
      </c>
      <c r="B34" s="112">
        <v>81</v>
      </c>
      <c r="C34" s="112">
        <v>110</v>
      </c>
      <c r="D34" s="112">
        <v>1813312110</v>
      </c>
      <c r="E34" s="114" t="s">
        <v>289</v>
      </c>
      <c r="F34" s="115">
        <v>5.993</v>
      </c>
      <c r="G34" s="181">
        <v>506422.530725</v>
      </c>
      <c r="H34" s="117">
        <v>432047</v>
      </c>
      <c r="I34" s="112">
        <v>309520.18</v>
      </c>
      <c r="J34" s="181">
        <v>501686</v>
      </c>
      <c r="K34" s="181">
        <v>4736.530725000019</v>
      </c>
    </row>
    <row r="35" spans="1:11" ht="14.25" outlineLevel="2">
      <c r="A35" s="112">
        <v>64</v>
      </c>
      <c r="B35" s="112">
        <v>81</v>
      </c>
      <c r="C35" s="112">
        <v>110</v>
      </c>
      <c r="D35" s="112">
        <v>1814000110</v>
      </c>
      <c r="E35" s="114" t="s">
        <v>291</v>
      </c>
      <c r="F35" s="115">
        <v>1</v>
      </c>
      <c r="G35" s="181">
        <v>117012.44690000001</v>
      </c>
      <c r="H35" s="117">
        <v>112017</v>
      </c>
      <c r="I35" s="112">
        <v>109065.41</v>
      </c>
      <c r="J35" s="181">
        <v>115320</v>
      </c>
      <c r="K35" s="181">
        <v>1692.44690000001</v>
      </c>
    </row>
    <row r="36" spans="1:11" ht="14.25" outlineLevel="2">
      <c r="A36" s="112">
        <v>64</v>
      </c>
      <c r="B36" s="112">
        <v>81</v>
      </c>
      <c r="C36" s="112">
        <v>110</v>
      </c>
      <c r="D36" s="112">
        <v>1814100110</v>
      </c>
      <c r="E36" s="114" t="s">
        <v>294</v>
      </c>
      <c r="F36" s="115">
        <v>3</v>
      </c>
      <c r="G36" s="181">
        <v>293764.697975</v>
      </c>
      <c r="H36" s="117">
        <v>287755</v>
      </c>
      <c r="I36" s="112">
        <v>281386.25</v>
      </c>
      <c r="J36" s="181">
        <v>288965</v>
      </c>
      <c r="K36" s="181">
        <v>4799.697975000017</v>
      </c>
    </row>
    <row r="37" spans="1:11" ht="14.25" outlineLevel="2">
      <c r="A37" s="112">
        <v>64</v>
      </c>
      <c r="B37" s="112">
        <v>81</v>
      </c>
      <c r="C37" s="112">
        <v>110</v>
      </c>
      <c r="D37" s="112">
        <v>1814200110</v>
      </c>
      <c r="E37" s="114" t="s">
        <v>295</v>
      </c>
      <c r="F37" s="115">
        <v>1.75</v>
      </c>
      <c r="G37" s="181">
        <v>229406.0011</v>
      </c>
      <c r="H37" s="117">
        <v>215487</v>
      </c>
      <c r="I37" s="112">
        <v>211989.99</v>
      </c>
      <c r="J37" s="181">
        <v>226324</v>
      </c>
      <c r="K37" s="181">
        <v>3082.001099999994</v>
      </c>
    </row>
    <row r="38" spans="1:11" ht="14.25" outlineLevel="2">
      <c r="A38" s="112">
        <v>64</v>
      </c>
      <c r="B38" s="112">
        <v>81</v>
      </c>
      <c r="C38" s="112">
        <v>110</v>
      </c>
      <c r="D38" s="112">
        <v>1814300110</v>
      </c>
      <c r="E38" s="114" t="s">
        <v>296</v>
      </c>
      <c r="F38" s="115">
        <v>1</v>
      </c>
      <c r="G38" s="181">
        <v>158506.7385</v>
      </c>
      <c r="H38" s="117">
        <v>145142</v>
      </c>
      <c r="I38" s="112">
        <v>142563.11</v>
      </c>
      <c r="J38" s="181">
        <v>156613</v>
      </c>
      <c r="K38" s="181">
        <v>1893.7385000000068</v>
      </c>
    </row>
    <row r="39" spans="1:11" ht="14.25" outlineLevel="2">
      <c r="A39" s="112">
        <v>64</v>
      </c>
      <c r="B39" s="112">
        <v>81</v>
      </c>
      <c r="C39" s="112">
        <v>110</v>
      </c>
      <c r="D39" s="112">
        <v>1814400110</v>
      </c>
      <c r="E39" s="114" t="s">
        <v>297</v>
      </c>
      <c r="F39" s="115">
        <v>1</v>
      </c>
      <c r="G39" s="181">
        <v>150352.5684</v>
      </c>
      <c r="H39" s="117">
        <v>140030</v>
      </c>
      <c r="I39" s="112">
        <v>144813.6</v>
      </c>
      <c r="J39" s="181">
        <v>148498</v>
      </c>
      <c r="K39" s="181">
        <v>1854.5683999999892</v>
      </c>
    </row>
    <row r="40" spans="1:11" ht="14.25" outlineLevel="2">
      <c r="A40" s="112">
        <v>64</v>
      </c>
      <c r="B40" s="112">
        <v>81</v>
      </c>
      <c r="C40" s="112">
        <v>110</v>
      </c>
      <c r="D40" s="112">
        <v>1814500110</v>
      </c>
      <c r="E40" s="114" t="s">
        <v>298</v>
      </c>
      <c r="F40" s="115">
        <v>1</v>
      </c>
      <c r="G40" s="181">
        <v>122117.223</v>
      </c>
      <c r="H40" s="117">
        <v>89081</v>
      </c>
      <c r="I40" s="112">
        <v>88543.9</v>
      </c>
      <c r="J40" s="181">
        <v>120569</v>
      </c>
      <c r="K40" s="181">
        <v>1548.2229999999981</v>
      </c>
    </row>
    <row r="41" spans="1:11" ht="14.25" outlineLevel="2">
      <c r="A41" s="112">
        <v>64</v>
      </c>
      <c r="B41" s="112">
        <v>81</v>
      </c>
      <c r="C41" s="112">
        <v>110</v>
      </c>
      <c r="D41" s="112">
        <v>1815200110</v>
      </c>
      <c r="E41" s="114" t="s">
        <v>299</v>
      </c>
      <c r="F41" s="115">
        <v>57.04367</v>
      </c>
      <c r="G41" s="181">
        <v>11606710.105125003</v>
      </c>
      <c r="H41" s="117">
        <v>9400417</v>
      </c>
      <c r="I41" s="112">
        <v>8931637.02</v>
      </c>
      <c r="J41" s="181">
        <v>11550367</v>
      </c>
      <c r="K41" s="181">
        <v>56343.10512500256</v>
      </c>
    </row>
    <row r="42" spans="1:11" ht="14.25" outlineLevel="2">
      <c r="A42" s="112">
        <v>64</v>
      </c>
      <c r="B42" s="112">
        <v>81</v>
      </c>
      <c r="C42" s="112">
        <v>110</v>
      </c>
      <c r="D42" s="112">
        <v>1815210110</v>
      </c>
      <c r="E42" s="114" t="s">
        <v>300</v>
      </c>
      <c r="F42" s="115">
        <v>1</v>
      </c>
      <c r="G42" s="181">
        <v>102988.0596</v>
      </c>
      <c r="H42" s="117">
        <v>239481</v>
      </c>
      <c r="I42" s="112">
        <v>235468.22</v>
      </c>
      <c r="J42" s="181">
        <v>101364</v>
      </c>
      <c r="K42" s="181">
        <v>1624.0595999999932</v>
      </c>
    </row>
    <row r="43" spans="1:11" ht="14.25" outlineLevel="2">
      <c r="A43" s="112">
        <v>64</v>
      </c>
      <c r="B43" s="112">
        <v>81</v>
      </c>
      <c r="C43" s="112">
        <v>110</v>
      </c>
      <c r="D43" s="112">
        <v>1815220110</v>
      </c>
      <c r="E43" s="114" t="s">
        <v>301</v>
      </c>
      <c r="F43" s="115">
        <v>1</v>
      </c>
      <c r="G43" s="181">
        <v>136095.42169999998</v>
      </c>
      <c r="H43" s="117">
        <v>131340</v>
      </c>
      <c r="I43" s="112">
        <v>120856.13</v>
      </c>
      <c r="J43" s="181">
        <v>134310</v>
      </c>
      <c r="K43" s="181">
        <v>1785.4216999999771</v>
      </c>
    </row>
    <row r="44" spans="1:11" ht="14.25" outlineLevel="2">
      <c r="A44" s="112">
        <v>64</v>
      </c>
      <c r="B44" s="112">
        <v>81</v>
      </c>
      <c r="C44" s="112">
        <v>110</v>
      </c>
      <c r="D44" s="112">
        <v>1815230110</v>
      </c>
      <c r="E44" s="114" t="s">
        <v>302</v>
      </c>
      <c r="F44" s="115">
        <v>2</v>
      </c>
      <c r="G44" s="181">
        <v>125003.38260000001</v>
      </c>
      <c r="H44" s="117">
        <v>221645</v>
      </c>
      <c r="I44" s="112">
        <v>225231.84</v>
      </c>
      <c r="J44" s="181">
        <v>123272</v>
      </c>
      <c r="K44" s="181">
        <v>1731.3826000000117</v>
      </c>
    </row>
    <row r="45" spans="1:11" ht="14.25" outlineLevel="2">
      <c r="A45" s="112">
        <v>64</v>
      </c>
      <c r="B45" s="112">
        <v>81</v>
      </c>
      <c r="C45" s="112">
        <v>110</v>
      </c>
      <c r="D45" s="112">
        <v>1815240110</v>
      </c>
      <c r="E45" s="114" t="s">
        <v>303</v>
      </c>
      <c r="F45" s="115">
        <v>2.6</v>
      </c>
      <c r="G45" s="181">
        <v>283325.770625</v>
      </c>
      <c r="H45" s="117">
        <v>267799</v>
      </c>
      <c r="I45" s="112">
        <v>150176.29</v>
      </c>
      <c r="J45" s="181">
        <v>279037</v>
      </c>
      <c r="K45" s="181">
        <v>4288.770625000005</v>
      </c>
    </row>
    <row r="46" spans="1:11" ht="14.25" outlineLevel="2">
      <c r="A46" s="112">
        <v>64</v>
      </c>
      <c r="B46" s="112">
        <v>81</v>
      </c>
      <c r="C46" s="112">
        <v>110</v>
      </c>
      <c r="D46" s="112">
        <v>1815250110</v>
      </c>
      <c r="E46" s="114" t="s">
        <v>304</v>
      </c>
      <c r="F46" s="181"/>
      <c r="G46" s="181">
        <v>0</v>
      </c>
      <c r="H46" s="117">
        <v>25573</v>
      </c>
      <c r="I46" s="112">
        <v>18574.53</v>
      </c>
      <c r="J46" s="181"/>
      <c r="K46" s="181">
        <v>0</v>
      </c>
    </row>
    <row r="47" spans="1:11" ht="14.25" outlineLevel="2">
      <c r="A47" s="112">
        <v>64</v>
      </c>
      <c r="B47" s="112">
        <v>81</v>
      </c>
      <c r="C47" s="112">
        <v>110</v>
      </c>
      <c r="D47" s="112">
        <v>1815270110</v>
      </c>
      <c r="E47" s="114" t="s">
        <v>305</v>
      </c>
      <c r="F47" s="115">
        <v>0.33</v>
      </c>
      <c r="G47" s="181">
        <v>30400.9741</v>
      </c>
      <c r="H47" s="117"/>
      <c r="I47" s="112">
        <v>13966.93</v>
      </c>
      <c r="J47" s="181">
        <v>29882</v>
      </c>
      <c r="K47" s="181">
        <v>518.9740999999995</v>
      </c>
    </row>
    <row r="48" spans="1:11" ht="14.25" outlineLevel="2">
      <c r="A48" s="112">
        <v>64</v>
      </c>
      <c r="B48" s="112">
        <v>81</v>
      </c>
      <c r="C48" s="112">
        <v>110</v>
      </c>
      <c r="D48" s="112">
        <v>1817200110</v>
      </c>
      <c r="E48" s="114" t="s">
        <v>307</v>
      </c>
      <c r="F48" s="115">
        <v>1</v>
      </c>
      <c r="G48" s="181">
        <v>104830.0395</v>
      </c>
      <c r="H48" s="117">
        <v>101118</v>
      </c>
      <c r="I48" s="112">
        <v>99045.42</v>
      </c>
      <c r="J48" s="181">
        <v>103197</v>
      </c>
      <c r="K48" s="181">
        <v>1633.039499999999</v>
      </c>
    </row>
    <row r="49" spans="1:11" ht="14.25" outlineLevel="2">
      <c r="A49" s="112">
        <v>64</v>
      </c>
      <c r="B49" s="112">
        <v>81</v>
      </c>
      <c r="C49" s="112">
        <v>110</v>
      </c>
      <c r="D49" s="112">
        <v>1817300110</v>
      </c>
      <c r="E49" s="114" t="s">
        <v>309</v>
      </c>
      <c r="F49" s="115">
        <v>3.4967699999999997</v>
      </c>
      <c r="G49" s="181">
        <v>718218.09515</v>
      </c>
      <c r="H49" s="117">
        <v>434501</v>
      </c>
      <c r="I49" s="112">
        <v>385130.43</v>
      </c>
      <c r="J49" s="181">
        <v>710967</v>
      </c>
      <c r="K49" s="181">
        <v>7251.09514999995</v>
      </c>
    </row>
    <row r="50" spans="1:11" ht="14.25" outlineLevel="2">
      <c r="A50" s="112">
        <v>64</v>
      </c>
      <c r="B50" s="112">
        <v>81</v>
      </c>
      <c r="C50" s="112">
        <v>110</v>
      </c>
      <c r="D50" s="112">
        <v>1817600110</v>
      </c>
      <c r="E50" s="114" t="s">
        <v>313</v>
      </c>
      <c r="F50" s="115">
        <v>1</v>
      </c>
      <c r="G50" s="181">
        <v>107360.7598</v>
      </c>
      <c r="H50" s="117">
        <v>103154</v>
      </c>
      <c r="I50" s="112">
        <v>101085.39</v>
      </c>
      <c r="J50" s="181">
        <v>105715</v>
      </c>
      <c r="K50" s="181">
        <v>1645.7597999999998</v>
      </c>
    </row>
    <row r="51" spans="1:11" ht="14.25" outlineLevel="2">
      <c r="A51" s="112">
        <v>64</v>
      </c>
      <c r="B51" s="112">
        <v>81</v>
      </c>
      <c r="C51" s="112">
        <v>110</v>
      </c>
      <c r="D51" s="112">
        <v>1817610110</v>
      </c>
      <c r="E51" s="114" t="s">
        <v>316</v>
      </c>
      <c r="F51" s="115">
        <v>1</v>
      </c>
      <c r="G51" s="181">
        <v>106907.91515</v>
      </c>
      <c r="H51" s="117">
        <v>68290</v>
      </c>
      <c r="I51" s="112">
        <v>53138.52</v>
      </c>
      <c r="J51" s="181">
        <v>105264</v>
      </c>
      <c r="K51" s="181">
        <v>1643.9151500000007</v>
      </c>
    </row>
    <row r="52" spans="1:11" ht="14.25" outlineLevel="2">
      <c r="A52" s="112">
        <v>64</v>
      </c>
      <c r="B52" s="112">
        <v>81</v>
      </c>
      <c r="C52" s="112">
        <v>110</v>
      </c>
      <c r="D52" s="112">
        <v>1817620110</v>
      </c>
      <c r="E52" s="114" t="s">
        <v>317</v>
      </c>
      <c r="F52" s="115">
        <v>0</v>
      </c>
      <c r="G52" s="181">
        <v>18786.105625</v>
      </c>
      <c r="H52" s="117"/>
      <c r="I52" s="112">
        <v>94840.81</v>
      </c>
      <c r="J52" s="181">
        <v>18695</v>
      </c>
      <c r="K52" s="181">
        <v>91.10562500000015</v>
      </c>
    </row>
    <row r="53" spans="1:11" ht="14.25" outlineLevel="2">
      <c r="A53" s="112">
        <v>64</v>
      </c>
      <c r="B53" s="112">
        <v>81</v>
      </c>
      <c r="C53" s="112">
        <v>110</v>
      </c>
      <c r="D53" s="112">
        <v>1817630110</v>
      </c>
      <c r="E53" s="114" t="s">
        <v>318</v>
      </c>
      <c r="F53" s="181"/>
      <c r="G53" s="181">
        <v>0</v>
      </c>
      <c r="H53" s="117"/>
      <c r="I53" s="112">
        <v>32874.68</v>
      </c>
      <c r="J53" s="181"/>
      <c r="K53" s="181">
        <v>0</v>
      </c>
    </row>
    <row r="54" spans="1:11" ht="14.25" outlineLevel="2">
      <c r="A54" s="112">
        <v>64</v>
      </c>
      <c r="B54" s="112">
        <v>81</v>
      </c>
      <c r="C54" s="112">
        <v>110</v>
      </c>
      <c r="D54" s="112">
        <v>1817650110</v>
      </c>
      <c r="E54" s="114" t="s">
        <v>319</v>
      </c>
      <c r="F54" s="115">
        <v>0.5</v>
      </c>
      <c r="G54" s="181">
        <v>164859.27515</v>
      </c>
      <c r="H54" s="117">
        <v>353933</v>
      </c>
      <c r="I54" s="112">
        <v>595364.71</v>
      </c>
      <c r="J54" s="181">
        <v>163497</v>
      </c>
      <c r="K54" s="181">
        <v>1362.2751500000013</v>
      </c>
    </row>
    <row r="55" spans="1:11" ht="14.25" outlineLevel="2">
      <c r="A55" s="112">
        <v>64</v>
      </c>
      <c r="B55" s="112">
        <v>81</v>
      </c>
      <c r="C55" s="112">
        <v>110</v>
      </c>
      <c r="D55" s="112">
        <v>1817700110</v>
      </c>
      <c r="E55" s="114" t="s">
        <v>320</v>
      </c>
      <c r="F55" s="115">
        <v>1</v>
      </c>
      <c r="G55" s="181">
        <v>90672.46560000001</v>
      </c>
      <c r="H55" s="117">
        <v>207371</v>
      </c>
      <c r="I55" s="112">
        <v>205214.24</v>
      </c>
      <c r="J55" s="181">
        <v>90232</v>
      </c>
      <c r="K55" s="181">
        <v>440.46560000001045</v>
      </c>
    </row>
    <row r="56" spans="1:11" ht="14.25" outlineLevel="2">
      <c r="A56" s="112">
        <v>66</v>
      </c>
      <c r="B56" s="112">
        <v>84</v>
      </c>
      <c r="C56" s="112">
        <v>110</v>
      </c>
      <c r="D56" s="112">
        <v>1841000110</v>
      </c>
      <c r="E56" s="114" t="s">
        <v>125</v>
      </c>
      <c r="F56" s="115">
        <v>12.200000000000001</v>
      </c>
      <c r="G56" s="181">
        <v>2028461.934375</v>
      </c>
      <c r="H56" s="117">
        <v>1944644</v>
      </c>
      <c r="I56" s="112">
        <v>1530239.33</v>
      </c>
      <c r="J56" s="181">
        <v>2008059</v>
      </c>
      <c r="K56" s="181">
        <v>20402.934374999953</v>
      </c>
    </row>
    <row r="57" spans="1:11" ht="14.25" outlineLevel="2">
      <c r="A57" s="112">
        <v>66</v>
      </c>
      <c r="B57" s="112">
        <v>84</v>
      </c>
      <c r="C57" s="112">
        <v>110</v>
      </c>
      <c r="D57" s="112">
        <v>1842400110</v>
      </c>
      <c r="E57" s="114" t="s">
        <v>344</v>
      </c>
      <c r="F57" s="115">
        <v>1.1193499999999998</v>
      </c>
      <c r="G57" s="181">
        <v>185664.573925</v>
      </c>
      <c r="H57" s="117">
        <v>262528</v>
      </c>
      <c r="I57" s="112">
        <v>102921.94</v>
      </c>
      <c r="J57" s="181">
        <v>183979</v>
      </c>
      <c r="K57" s="181">
        <v>1685.5739250000042</v>
      </c>
    </row>
    <row r="58" spans="1:11" ht="14.25" outlineLevel="2">
      <c r="A58" s="112">
        <v>66</v>
      </c>
      <c r="B58" s="112">
        <v>84</v>
      </c>
      <c r="C58" s="112">
        <v>110</v>
      </c>
      <c r="D58" s="112">
        <v>1843500110</v>
      </c>
      <c r="E58" s="114" t="s">
        <v>346</v>
      </c>
      <c r="F58" s="115">
        <v>5.090000000000001</v>
      </c>
      <c r="G58" s="181">
        <v>650381.4578000001</v>
      </c>
      <c r="H58" s="117">
        <v>367152</v>
      </c>
      <c r="I58" s="112"/>
      <c r="J58" s="181">
        <v>643055</v>
      </c>
      <c r="K58" s="181">
        <v>7326.457800000091</v>
      </c>
    </row>
    <row r="59" spans="1:11" ht="14.25" outlineLevel="2">
      <c r="A59" s="112">
        <v>66</v>
      </c>
      <c r="B59" s="112">
        <v>84</v>
      </c>
      <c r="C59" s="112">
        <v>110</v>
      </c>
      <c r="D59" s="112">
        <v>1845000110</v>
      </c>
      <c r="E59" s="114" t="s">
        <v>352</v>
      </c>
      <c r="F59" s="115">
        <v>1</v>
      </c>
      <c r="G59" s="181">
        <v>110301.1008</v>
      </c>
      <c r="H59" s="117">
        <v>107799</v>
      </c>
      <c r="I59" s="112">
        <v>111444.35</v>
      </c>
      <c r="J59" s="181">
        <v>108641</v>
      </c>
      <c r="K59" s="181">
        <v>1660.1008000000002</v>
      </c>
    </row>
    <row r="60" spans="1:11" ht="14.25" outlineLevel="2">
      <c r="A60" s="112">
        <v>66</v>
      </c>
      <c r="B60" s="112">
        <v>84</v>
      </c>
      <c r="C60" s="112">
        <v>110</v>
      </c>
      <c r="D60" s="112">
        <v>1847300110</v>
      </c>
      <c r="E60" s="114" t="s">
        <v>361</v>
      </c>
      <c r="F60" s="115">
        <v>0.5</v>
      </c>
      <c r="G60" s="181">
        <v>72538.463275</v>
      </c>
      <c r="H60" s="117">
        <v>69696</v>
      </c>
      <c r="I60" s="112">
        <v>28113.98</v>
      </c>
      <c r="J60" s="181">
        <v>72186</v>
      </c>
      <c r="K60" s="181">
        <v>352.4632750000019</v>
      </c>
    </row>
    <row r="61" spans="1:11" ht="14.25" outlineLevel="2">
      <c r="A61" s="112">
        <v>66</v>
      </c>
      <c r="B61" s="112">
        <v>84</v>
      </c>
      <c r="C61" s="112">
        <v>110</v>
      </c>
      <c r="D61" s="112">
        <v>1848400110</v>
      </c>
      <c r="E61" s="114" t="s">
        <v>954</v>
      </c>
      <c r="F61" s="115">
        <v>0.25</v>
      </c>
      <c r="G61" s="181">
        <v>30000</v>
      </c>
      <c r="H61" s="117"/>
      <c r="I61" s="112"/>
      <c r="J61" s="181">
        <v>0</v>
      </c>
      <c r="K61" s="181">
        <v>30000</v>
      </c>
    </row>
    <row r="62" spans="7:11" ht="14.25">
      <c r="G62" s="209">
        <f>SUM(G3:G61)</f>
        <v>35607530.01590001</v>
      </c>
      <c r="J62" s="216">
        <f>SUM(J3:J61)</f>
        <v>34804471.2816875</v>
      </c>
      <c r="K62" s="210">
        <f>G62-J62</f>
        <v>803058.7342125103</v>
      </c>
    </row>
    <row r="65" ht="14.25">
      <c r="G65" s="72">
        <v>0.25923335552215576</v>
      </c>
    </row>
    <row r="67" spans="10:11" ht="14.25">
      <c r="J67" s="72"/>
      <c r="K67" s="72"/>
    </row>
    <row r="81" spans="1:28" s="72" customFormat="1" ht="14.25">
      <c r="A81" s="70"/>
      <c r="B81" s="70"/>
      <c r="C81" s="70"/>
      <c r="D81" s="70"/>
      <c r="E81" s="111"/>
      <c r="F81" s="111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</sheetData>
  <sheetProtection/>
  <autoFilter ref="A2:K62">
    <sortState ref="A3:K81">
      <sortCondition sortBy="value" ref="A3:A81"/>
    </sortState>
  </autoFilter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&amp;C&amp;P</oddFooter>
  </headerFooter>
  <rowBreaks count="1" manualBreakCount="1">
    <brk id="3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392"/>
  <sheetViews>
    <sheetView rightToLeft="1" zoomScale="80" zoomScaleNormal="80" zoomScalePageLayoutView="0" workbookViewId="0" topLeftCell="D1">
      <selection activeCell="D29" sqref="A29:IV29"/>
    </sheetView>
  </sheetViews>
  <sheetFormatPr defaultColWidth="9.140625" defaultRowHeight="15" outlineLevelRow="2"/>
  <cols>
    <col min="1" max="1" width="9.421875" style="67" hidden="1" customWidth="1"/>
    <col min="2" max="2" width="8.28125" style="67" bestFit="1" customWidth="1"/>
    <col min="3" max="3" width="6.421875" style="67" customWidth="1"/>
    <col min="4" max="4" width="18.00390625" style="67" bestFit="1" customWidth="1"/>
    <col min="5" max="5" width="14.140625" style="67" customWidth="1"/>
    <col min="6" max="6" width="15.421875" style="67" customWidth="1"/>
    <col min="7" max="7" width="13.140625" style="67" hidden="1" customWidth="1"/>
    <col min="8" max="8" width="10.28125" style="67" hidden="1" customWidth="1"/>
    <col min="9" max="9" width="9.00390625" style="67" hidden="1" customWidth="1"/>
    <col min="10" max="10" width="11.421875" style="67" hidden="1" customWidth="1"/>
    <col min="11" max="18" width="9.00390625" style="67" hidden="1" customWidth="1"/>
    <col min="19" max="19" width="16.00390625" style="67" hidden="1" customWidth="1"/>
    <col min="20" max="20" width="17.28125" style="67" hidden="1" customWidth="1"/>
    <col min="21" max="23" width="11.57421875" style="67" hidden="1" customWidth="1"/>
    <col min="24" max="24" width="9.8515625" style="67" hidden="1" customWidth="1"/>
    <col min="25" max="25" width="11.57421875" style="67" hidden="1" customWidth="1"/>
    <col min="26" max="26" width="17.28125" style="67" customWidth="1"/>
    <col min="27" max="28" width="14.28125" style="67" customWidth="1"/>
    <col min="29" max="29" width="11.8515625" style="68" bestFit="1" customWidth="1"/>
    <col min="30" max="30" width="17.28125" style="67" bestFit="1" customWidth="1"/>
    <col min="31" max="31" width="0" style="67" hidden="1" customWidth="1"/>
    <col min="32" max="32" width="28.28125" style="67" customWidth="1"/>
    <col min="33" max="33" width="11.7109375" style="67" hidden="1" customWidth="1"/>
    <col min="34" max="34" width="11.7109375" style="67" bestFit="1" customWidth="1"/>
    <col min="35" max="35" width="9.00390625" style="67" customWidth="1"/>
    <col min="36" max="36" width="10.7109375" style="67" bestFit="1" customWidth="1"/>
    <col min="37" max="16384" width="9.00390625" style="67" customWidth="1"/>
  </cols>
  <sheetData>
    <row r="1" ht="14.25">
      <c r="F1" s="67" t="s">
        <v>414</v>
      </c>
    </row>
    <row r="2" spans="1:30" ht="20.25">
      <c r="A2" s="223" t="s">
        <v>906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</row>
    <row r="3" spans="1:52" s="64" customFormat="1" ht="47.25">
      <c r="A3" s="107" t="s">
        <v>415</v>
      </c>
      <c r="B3" s="107" t="s">
        <v>416</v>
      </c>
      <c r="C3" s="107" t="s">
        <v>417</v>
      </c>
      <c r="D3" s="107" t="s">
        <v>418</v>
      </c>
      <c r="E3" s="107" t="s">
        <v>419</v>
      </c>
      <c r="F3" s="107" t="s">
        <v>420</v>
      </c>
      <c r="G3" s="108" t="s">
        <v>422</v>
      </c>
      <c r="H3" s="108" t="s">
        <v>423</v>
      </c>
      <c r="I3" s="108" t="s">
        <v>424</v>
      </c>
      <c r="J3" s="108" t="s">
        <v>425</v>
      </c>
      <c r="K3" s="108" t="s">
        <v>426</v>
      </c>
      <c r="L3" s="108" t="s">
        <v>427</v>
      </c>
      <c r="M3" s="108" t="s">
        <v>428</v>
      </c>
      <c r="N3" s="108" t="s">
        <v>429</v>
      </c>
      <c r="O3" s="108" t="s">
        <v>430</v>
      </c>
      <c r="P3" s="108" t="s">
        <v>431</v>
      </c>
      <c r="Q3" s="108" t="s">
        <v>432</v>
      </c>
      <c r="R3" s="108" t="s">
        <v>433</v>
      </c>
      <c r="S3" s="107" t="s">
        <v>905</v>
      </c>
      <c r="T3" s="107" t="s">
        <v>434</v>
      </c>
      <c r="U3" s="107" t="s">
        <v>435</v>
      </c>
      <c r="V3" s="107" t="s">
        <v>436</v>
      </c>
      <c r="W3" s="107" t="s">
        <v>437</v>
      </c>
      <c r="X3" s="109" t="s">
        <v>853</v>
      </c>
      <c r="Y3" s="109" t="s">
        <v>904</v>
      </c>
      <c r="Z3" s="107" t="s">
        <v>859</v>
      </c>
      <c r="AA3" s="107" t="s">
        <v>438</v>
      </c>
      <c r="AB3" s="107" t="s">
        <v>959</v>
      </c>
      <c r="AC3" s="110" t="s">
        <v>421</v>
      </c>
      <c r="AD3" s="107" t="s">
        <v>439</v>
      </c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</row>
    <row r="4" spans="1:30" ht="15" outlineLevel="2">
      <c r="A4" s="100">
        <v>3840</v>
      </c>
      <c r="B4" s="100">
        <v>61</v>
      </c>
      <c r="C4" s="100">
        <v>1110</v>
      </c>
      <c r="D4" s="100" t="s">
        <v>440</v>
      </c>
      <c r="E4" s="100">
        <v>23489495</v>
      </c>
      <c r="F4" s="100" t="s">
        <v>441</v>
      </c>
      <c r="G4" s="100">
        <v>37151.25</v>
      </c>
      <c r="H4" s="100">
        <v>0</v>
      </c>
      <c r="I4" s="100">
        <v>550</v>
      </c>
      <c r="J4" s="100">
        <v>7075.74</v>
      </c>
      <c r="K4" s="100">
        <v>0</v>
      </c>
      <c r="L4" s="100">
        <v>0</v>
      </c>
      <c r="M4" s="100">
        <v>1330</v>
      </c>
      <c r="N4" s="100">
        <v>46106.99</v>
      </c>
      <c r="O4" s="100">
        <v>2923.77</v>
      </c>
      <c r="P4" s="100">
        <v>3584.95</v>
      </c>
      <c r="Q4" s="100">
        <v>0</v>
      </c>
      <c r="R4" s="100">
        <v>8667.38</v>
      </c>
      <c r="S4" s="101">
        <v>61283.09</v>
      </c>
      <c r="T4" s="101">
        <v>735397.08</v>
      </c>
      <c r="U4" s="101"/>
      <c r="V4" s="101">
        <v>4289</v>
      </c>
      <c r="W4" s="101"/>
      <c r="X4" s="101"/>
      <c r="Y4" s="101">
        <v>5361.25</v>
      </c>
      <c r="Z4" s="101">
        <v>740758.33</v>
      </c>
      <c r="AA4" s="101">
        <f>Z4*0.03</f>
        <v>22222.7499</v>
      </c>
      <c r="AB4" s="101"/>
      <c r="AC4" s="102">
        <v>1</v>
      </c>
      <c r="AD4" s="103">
        <f>Z4+AA4+AB4</f>
        <v>762981.0799</v>
      </c>
    </row>
    <row r="5" spans="1:52" s="174" customFormat="1" ht="15.75" outlineLevel="1">
      <c r="A5" s="169"/>
      <c r="B5" s="169"/>
      <c r="C5" s="170" t="s">
        <v>908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2">
        <f>SUBTOTAL(9,AC4:AC4)</f>
        <v>1</v>
      </c>
      <c r="AD5" s="173">
        <f>SUBTOTAL(9,AD4:AD4)</f>
        <v>762981.0799</v>
      </c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</row>
    <row r="6" spans="1:30" ht="15" outlineLevel="2">
      <c r="A6" s="100">
        <v>3840</v>
      </c>
      <c r="B6" s="100">
        <v>61</v>
      </c>
      <c r="C6" s="100">
        <v>1120</v>
      </c>
      <c r="D6" s="100" t="s">
        <v>440</v>
      </c>
      <c r="E6" s="100">
        <v>58985342</v>
      </c>
      <c r="F6" s="100" t="s">
        <v>442</v>
      </c>
      <c r="G6" s="100">
        <v>8396.11</v>
      </c>
      <c r="H6" s="100">
        <v>0</v>
      </c>
      <c r="I6" s="100">
        <v>358.6</v>
      </c>
      <c r="J6" s="100">
        <v>1306.69</v>
      </c>
      <c r="K6" s="100">
        <v>0</v>
      </c>
      <c r="L6" s="100">
        <v>0</v>
      </c>
      <c r="M6" s="100">
        <v>0</v>
      </c>
      <c r="N6" s="100">
        <v>10061.4</v>
      </c>
      <c r="O6" s="100">
        <v>526.08</v>
      </c>
      <c r="P6" s="100">
        <v>762.63</v>
      </c>
      <c r="Q6" s="100">
        <v>0</v>
      </c>
      <c r="R6" s="100">
        <v>728.74</v>
      </c>
      <c r="S6" s="101">
        <v>12078.85</v>
      </c>
      <c r="T6" s="101">
        <v>144946.2</v>
      </c>
      <c r="U6" s="101">
        <v>5525</v>
      </c>
      <c r="V6" s="101">
        <v>2108</v>
      </c>
      <c r="W6" s="101">
        <v>5037.67</v>
      </c>
      <c r="X6" s="101">
        <v>5478</v>
      </c>
      <c r="Y6" s="101">
        <v>22685.837499999998</v>
      </c>
      <c r="Z6" s="101">
        <v>167632.0375</v>
      </c>
      <c r="AA6" s="101">
        <f>Z6*0.03</f>
        <v>5028.961125</v>
      </c>
      <c r="AB6" s="101">
        <v>1130</v>
      </c>
      <c r="AC6" s="102">
        <v>1</v>
      </c>
      <c r="AD6" s="103">
        <f>Z6+AA6+AB6</f>
        <v>173790.998625</v>
      </c>
    </row>
    <row r="7" spans="1:30" ht="15" outlineLevel="2">
      <c r="A7" s="100">
        <v>3840</v>
      </c>
      <c r="B7" s="100">
        <v>61</v>
      </c>
      <c r="C7" s="100">
        <v>1120</v>
      </c>
      <c r="D7" s="100" t="s">
        <v>445</v>
      </c>
      <c r="E7" s="100">
        <v>23493836</v>
      </c>
      <c r="F7" s="100" t="s">
        <v>446</v>
      </c>
      <c r="G7" s="100">
        <v>17290</v>
      </c>
      <c r="H7" s="100">
        <v>0</v>
      </c>
      <c r="I7" s="100">
        <v>294</v>
      </c>
      <c r="J7" s="100">
        <v>2005.59</v>
      </c>
      <c r="K7" s="100">
        <v>0</v>
      </c>
      <c r="L7" s="100">
        <v>0</v>
      </c>
      <c r="M7" s="100">
        <v>566.4</v>
      </c>
      <c r="N7" s="100">
        <v>20155.99</v>
      </c>
      <c r="O7" s="100">
        <v>1266.52</v>
      </c>
      <c r="P7" s="100">
        <v>1528.6</v>
      </c>
      <c r="Q7" s="100">
        <v>0</v>
      </c>
      <c r="R7" s="100">
        <v>1411.6</v>
      </c>
      <c r="S7" s="101">
        <v>24362.71</v>
      </c>
      <c r="T7" s="101">
        <v>292352.52</v>
      </c>
      <c r="U7" s="101">
        <v>5100</v>
      </c>
      <c r="V7" s="101">
        <v>2108</v>
      </c>
      <c r="W7" s="101"/>
      <c r="X7" s="101">
        <v>8148</v>
      </c>
      <c r="Y7" s="101">
        <v>19195</v>
      </c>
      <c r="Z7" s="101">
        <f>311548+43270</f>
        <v>354818</v>
      </c>
      <c r="AA7" s="101">
        <f>Z7*0.03</f>
        <v>10644.539999999999</v>
      </c>
      <c r="AB7" s="101"/>
      <c r="AC7" s="102">
        <v>1</v>
      </c>
      <c r="AD7" s="103">
        <f>Z7+AA7+AB7</f>
        <v>365462.54</v>
      </c>
    </row>
    <row r="8" spans="1:34" ht="15" outlineLevel="2">
      <c r="A8" s="100"/>
      <c r="B8" s="100">
        <v>61</v>
      </c>
      <c r="C8" s="100">
        <v>1120</v>
      </c>
      <c r="D8" s="100" t="s">
        <v>968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>
        <v>1</v>
      </c>
      <c r="AD8" s="103">
        <f>9412*12</f>
        <v>112944</v>
      </c>
      <c r="AF8" s="215"/>
      <c r="AH8" s="215"/>
    </row>
    <row r="9" spans="1:52" s="174" customFormat="1" ht="15.75" outlineLevel="1">
      <c r="A9" s="169"/>
      <c r="B9" s="169"/>
      <c r="C9" s="175" t="s">
        <v>909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2">
        <f>SUBTOTAL(9,AC6:AC8)</f>
        <v>3</v>
      </c>
      <c r="AD9" s="173">
        <f>SUBTOTAL(9,AD6:AE8)</f>
        <v>652197.538625</v>
      </c>
      <c r="AF9" s="67"/>
      <c r="AG9" s="67"/>
      <c r="AH9" s="215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</row>
    <row r="10" spans="1:30" ht="15" outlineLevel="2">
      <c r="A10" s="100"/>
      <c r="B10" s="100">
        <v>61</v>
      </c>
      <c r="C10" s="100">
        <v>1130</v>
      </c>
      <c r="D10" s="100" t="s">
        <v>960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2">
        <v>0.5</v>
      </c>
      <c r="AD10" s="103">
        <v>61000</v>
      </c>
    </row>
    <row r="11" spans="1:52" s="174" customFormat="1" ht="15.75" outlineLevel="1">
      <c r="A11" s="169"/>
      <c r="B11" s="169"/>
      <c r="C11" s="175" t="s">
        <v>961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>
        <f>SUBTOTAL(9,AC10:AC10)</f>
        <v>0.5</v>
      </c>
      <c r="AD11" s="173">
        <f>SUBTOTAL(9,AD10:AD10)</f>
        <v>61000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</row>
    <row r="12" spans="1:30" ht="15" outlineLevel="2">
      <c r="A12" s="100">
        <v>3840</v>
      </c>
      <c r="B12" s="100">
        <v>61</v>
      </c>
      <c r="C12" s="100">
        <v>2000</v>
      </c>
      <c r="D12" s="100" t="s">
        <v>443</v>
      </c>
      <c r="E12" s="100">
        <v>59918979</v>
      </c>
      <c r="F12" s="100" t="s">
        <v>444</v>
      </c>
      <c r="G12" s="100">
        <v>11526.5</v>
      </c>
      <c r="H12" s="100">
        <v>0</v>
      </c>
      <c r="I12" s="100">
        <v>420</v>
      </c>
      <c r="J12" s="100">
        <v>2078.32</v>
      </c>
      <c r="K12" s="100">
        <v>0</v>
      </c>
      <c r="L12" s="100">
        <v>0</v>
      </c>
      <c r="M12" s="100">
        <v>377.6</v>
      </c>
      <c r="N12" s="100">
        <v>14402.42</v>
      </c>
      <c r="O12" s="100">
        <v>840.01</v>
      </c>
      <c r="P12" s="100">
        <v>1087.38</v>
      </c>
      <c r="Q12" s="100">
        <v>0</v>
      </c>
      <c r="R12" s="100">
        <v>2669.3</v>
      </c>
      <c r="S12" s="101">
        <v>17557</v>
      </c>
      <c r="T12" s="101">
        <v>210684</v>
      </c>
      <c r="U12" s="101">
        <v>2337.5</v>
      </c>
      <c r="V12" s="101">
        <v>1054</v>
      </c>
      <c r="W12" s="101"/>
      <c r="X12" s="101">
        <v>802.5</v>
      </c>
      <c r="Y12" s="101">
        <v>5242.5</v>
      </c>
      <c r="Z12" s="101">
        <v>215926.5</v>
      </c>
      <c r="AA12" s="101">
        <f>Z12*0.03</f>
        <v>6477.795</v>
      </c>
      <c r="AB12" s="101"/>
      <c r="AC12" s="102">
        <v>0.5</v>
      </c>
      <c r="AD12" s="103">
        <f>Z12+AA12+AB12</f>
        <v>222404.295</v>
      </c>
    </row>
    <row r="13" spans="1:52" s="174" customFormat="1" ht="15.75" outlineLevel="1">
      <c r="A13" s="169"/>
      <c r="B13" s="169"/>
      <c r="C13" s="175" t="s">
        <v>910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2">
        <f>SUBTOTAL(9,AC12:AC12)</f>
        <v>0.5</v>
      </c>
      <c r="AD13" s="173">
        <f>SUBTOTAL(9,AD12:AD12)</f>
        <v>222404.295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</row>
    <row r="14" spans="1:30" ht="15" outlineLevel="2">
      <c r="A14" s="100">
        <v>3840</v>
      </c>
      <c r="B14" s="100">
        <v>62</v>
      </c>
      <c r="C14" s="100">
        <v>1000</v>
      </c>
      <c r="D14" s="100" t="s">
        <v>448</v>
      </c>
      <c r="E14" s="100">
        <v>59962332</v>
      </c>
      <c r="F14" s="100" t="s">
        <v>449</v>
      </c>
      <c r="G14" s="100">
        <v>25934</v>
      </c>
      <c r="H14" s="100">
        <v>0</v>
      </c>
      <c r="I14" s="100">
        <v>1190</v>
      </c>
      <c r="J14" s="100">
        <v>2765.25</v>
      </c>
      <c r="K14" s="100">
        <v>0</v>
      </c>
      <c r="L14" s="100">
        <v>0</v>
      </c>
      <c r="M14" s="100">
        <v>1249.6</v>
      </c>
      <c r="N14" s="100">
        <v>30738.85</v>
      </c>
      <c r="O14" s="100">
        <v>2106.15</v>
      </c>
      <c r="P14" s="100">
        <v>2397.19</v>
      </c>
      <c r="Q14" s="100">
        <v>0</v>
      </c>
      <c r="R14" s="100">
        <v>6274.2</v>
      </c>
      <c r="S14" s="101">
        <v>42516.39</v>
      </c>
      <c r="T14" s="101">
        <v>510196.68</v>
      </c>
      <c r="U14" s="101">
        <v>3825</v>
      </c>
      <c r="V14" s="101">
        <v>2108</v>
      </c>
      <c r="W14" s="101"/>
      <c r="X14" s="101">
        <v>8185</v>
      </c>
      <c r="Y14" s="101">
        <v>17647.5</v>
      </c>
      <c r="Z14" s="101">
        <v>527844.18</v>
      </c>
      <c r="AA14" s="101">
        <f>Z14*0.03</f>
        <v>15835.325400000002</v>
      </c>
      <c r="AB14" s="101"/>
      <c r="AC14" s="102">
        <v>1</v>
      </c>
      <c r="AD14" s="103">
        <f>Z14+AA14+AB14</f>
        <v>543679.5054</v>
      </c>
    </row>
    <row r="15" spans="1:52" s="174" customFormat="1" ht="15.75" outlineLevel="1">
      <c r="A15" s="169"/>
      <c r="B15" s="169"/>
      <c r="C15" s="175" t="s">
        <v>913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2">
        <f>SUBTOTAL(9,AC14:AC14)</f>
        <v>1</v>
      </c>
      <c r="AD15" s="173">
        <f>SUBTOTAL(9,AD14:AD14)</f>
        <v>543679.5054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</row>
    <row r="16" spans="1:30" ht="15" outlineLevel="2">
      <c r="A16" s="100">
        <v>3840</v>
      </c>
      <c r="B16" s="100">
        <v>62</v>
      </c>
      <c r="C16" s="100">
        <v>1100</v>
      </c>
      <c r="D16" s="100" t="s">
        <v>450</v>
      </c>
      <c r="E16" s="100">
        <v>28259141</v>
      </c>
      <c r="F16" s="100" t="s">
        <v>451</v>
      </c>
      <c r="G16" s="100">
        <v>7086.97</v>
      </c>
      <c r="H16" s="100">
        <v>1118.4</v>
      </c>
      <c r="I16" s="100">
        <v>308.6</v>
      </c>
      <c r="J16" s="100">
        <v>1761.08</v>
      </c>
      <c r="K16" s="100">
        <v>0</v>
      </c>
      <c r="L16" s="100">
        <v>0</v>
      </c>
      <c r="M16" s="100">
        <v>114.8</v>
      </c>
      <c r="N16" s="100">
        <v>10389.85</v>
      </c>
      <c r="O16" s="100">
        <v>549.97</v>
      </c>
      <c r="P16" s="100">
        <v>787.34</v>
      </c>
      <c r="Q16" s="100">
        <v>0</v>
      </c>
      <c r="R16" s="100">
        <v>851.9</v>
      </c>
      <c r="S16" s="101">
        <v>12579.06</v>
      </c>
      <c r="T16" s="101">
        <v>150948.72</v>
      </c>
      <c r="U16" s="101">
        <v>5100</v>
      </c>
      <c r="V16" s="101">
        <v>2108</v>
      </c>
      <c r="W16" s="101"/>
      <c r="X16" s="101">
        <v>4502</v>
      </c>
      <c r="Y16" s="101">
        <v>14637.5</v>
      </c>
      <c r="Z16" s="101">
        <v>165586.22</v>
      </c>
      <c r="AA16" s="101">
        <f>Z16*0.03</f>
        <v>4967.5866</v>
      </c>
      <c r="AB16" s="101">
        <v>1130</v>
      </c>
      <c r="AC16" s="102">
        <v>1</v>
      </c>
      <c r="AD16" s="103">
        <f>Z16+AA16+AB16</f>
        <v>171683.8066</v>
      </c>
    </row>
    <row r="17" spans="1:52" s="174" customFormat="1" ht="15.75" outlineLevel="1">
      <c r="A17" s="169"/>
      <c r="B17" s="169"/>
      <c r="C17" s="175" t="s">
        <v>914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2">
        <f>SUBTOTAL(9,AC16:AC16)</f>
        <v>1</v>
      </c>
      <c r="AD17" s="173">
        <f>SUBTOTAL(9,AD16:AD16)</f>
        <v>171683.8066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</row>
    <row r="18" spans="1:30" ht="15" outlineLevel="2">
      <c r="A18" s="100">
        <v>3840</v>
      </c>
      <c r="B18" s="100">
        <v>62</v>
      </c>
      <c r="C18" s="100">
        <v>1300</v>
      </c>
      <c r="D18" s="100" t="s">
        <v>452</v>
      </c>
      <c r="E18" s="100">
        <v>59473819</v>
      </c>
      <c r="F18" s="100" t="s">
        <v>453</v>
      </c>
      <c r="G18" s="100">
        <v>9322.98</v>
      </c>
      <c r="H18" s="100">
        <v>1772.1</v>
      </c>
      <c r="I18" s="100">
        <v>380.6</v>
      </c>
      <c r="J18" s="100">
        <v>1948.5</v>
      </c>
      <c r="K18" s="100">
        <v>0</v>
      </c>
      <c r="L18" s="100">
        <v>0</v>
      </c>
      <c r="M18" s="100">
        <v>0</v>
      </c>
      <c r="N18" s="100">
        <v>13424.18</v>
      </c>
      <c r="O18" s="100">
        <v>769.95</v>
      </c>
      <c r="P18" s="100">
        <v>1014.91</v>
      </c>
      <c r="Q18" s="100">
        <v>0</v>
      </c>
      <c r="R18" s="100">
        <v>1127.97</v>
      </c>
      <c r="S18" s="101">
        <v>16337.01</v>
      </c>
      <c r="T18" s="101">
        <v>196044.12</v>
      </c>
      <c r="U18" s="101">
        <v>5100</v>
      </c>
      <c r="V18" s="101">
        <v>2108</v>
      </c>
      <c r="W18" s="101"/>
      <c r="X18" s="101">
        <v>6810</v>
      </c>
      <c r="Y18" s="101">
        <v>17522.5</v>
      </c>
      <c r="Z18" s="101">
        <v>213566.62</v>
      </c>
      <c r="AA18" s="101">
        <f>Z18*0.03</f>
        <v>6406.9986</v>
      </c>
      <c r="AB18" s="101">
        <v>1130</v>
      </c>
      <c r="AC18" s="102">
        <v>1</v>
      </c>
      <c r="AD18" s="103">
        <f>Z18+AA18+AB18</f>
        <v>221103.6186</v>
      </c>
    </row>
    <row r="19" spans="1:31" ht="15" outlineLevel="2">
      <c r="A19" s="100">
        <v>3840</v>
      </c>
      <c r="B19" s="100">
        <v>62</v>
      </c>
      <c r="C19" s="100">
        <v>1300</v>
      </c>
      <c r="D19" s="100" t="s">
        <v>452</v>
      </c>
      <c r="E19" s="100"/>
      <c r="F19" s="100" t="s">
        <v>855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01">
        <v>60000</v>
      </c>
      <c r="U19" s="101">
        <v>1487</v>
      </c>
      <c r="V19" s="101">
        <v>755</v>
      </c>
      <c r="W19" s="101"/>
      <c r="X19" s="101"/>
      <c r="Y19" s="101">
        <v>2802.5</v>
      </c>
      <c r="Z19" s="101">
        <v>62802.5</v>
      </c>
      <c r="AA19" s="101">
        <f>Z19*0.03</f>
        <v>1884.0749999999998</v>
      </c>
      <c r="AB19" s="101"/>
      <c r="AC19" s="102">
        <v>0.5</v>
      </c>
      <c r="AD19" s="103">
        <f>Z19+AA19+AB19</f>
        <v>64686.575</v>
      </c>
      <c r="AE19" s="67" t="s">
        <v>876</v>
      </c>
    </row>
    <row r="20" spans="1:52" s="174" customFormat="1" ht="15.75" outlineLevel="1">
      <c r="A20" s="169"/>
      <c r="B20" s="169"/>
      <c r="C20" s="175" t="s">
        <v>915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2">
        <f>SUBTOTAL(9,AC18:AC19)</f>
        <v>1.5</v>
      </c>
      <c r="AD20" s="173">
        <f>SUBTOTAL(9,AD18:AD19)</f>
        <v>285790.1936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30" ht="15" outlineLevel="2">
      <c r="A21" s="100">
        <v>3840</v>
      </c>
      <c r="B21" s="100">
        <v>62</v>
      </c>
      <c r="C21" s="100">
        <v>1500</v>
      </c>
      <c r="D21" s="100" t="s">
        <v>454</v>
      </c>
      <c r="E21" s="100">
        <v>23165913</v>
      </c>
      <c r="F21" s="132" t="s">
        <v>455</v>
      </c>
      <c r="G21" s="100">
        <v>8946.74</v>
      </c>
      <c r="H21" s="100">
        <v>3354</v>
      </c>
      <c r="I21" s="100">
        <v>390.6</v>
      </c>
      <c r="J21" s="100">
        <v>1951.43</v>
      </c>
      <c r="K21" s="100">
        <v>0</v>
      </c>
      <c r="L21" s="100">
        <v>0</v>
      </c>
      <c r="M21" s="100">
        <v>0</v>
      </c>
      <c r="N21" s="100">
        <v>14642.77</v>
      </c>
      <c r="O21" s="100">
        <v>858.3</v>
      </c>
      <c r="P21" s="100">
        <v>1106.31</v>
      </c>
      <c r="Q21" s="100">
        <v>0</v>
      </c>
      <c r="R21" s="100">
        <v>1263.67</v>
      </c>
      <c r="S21" s="101">
        <v>17871.05</v>
      </c>
      <c r="T21" s="101">
        <v>214452.59999999998</v>
      </c>
      <c r="U21" s="101">
        <v>5100</v>
      </c>
      <c r="V21" s="101">
        <v>2108</v>
      </c>
      <c r="W21" s="101"/>
      <c r="X21" s="101">
        <v>4036</v>
      </c>
      <c r="Y21" s="101">
        <v>14055</v>
      </c>
      <c r="Z21" s="101">
        <v>228507.59999999998</v>
      </c>
      <c r="AA21" s="101">
        <f>Z21*0.03</f>
        <v>6855.227999999999</v>
      </c>
      <c r="AB21" s="101">
        <v>1130</v>
      </c>
      <c r="AC21" s="102">
        <v>1</v>
      </c>
      <c r="AD21" s="103">
        <f>Z21+AA21+AB21</f>
        <v>236492.82799999998</v>
      </c>
    </row>
    <row r="22" spans="1:52" s="174" customFormat="1" ht="15.75" outlineLevel="1">
      <c r="A22" s="169"/>
      <c r="B22" s="169"/>
      <c r="C22" s="175" t="s">
        <v>916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2">
        <f>SUBTOTAL(9,AC21:AC21)</f>
        <v>1</v>
      </c>
      <c r="AD22" s="173">
        <f>SUBTOTAL(9,AD21:AD21)</f>
        <v>236492.82799999998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</row>
    <row r="23" spans="1:30" ht="15" outlineLevel="2">
      <c r="A23" s="100">
        <v>3840</v>
      </c>
      <c r="B23" s="100">
        <v>62</v>
      </c>
      <c r="C23" s="100">
        <v>3000</v>
      </c>
      <c r="D23" s="100" t="s">
        <v>456</v>
      </c>
      <c r="E23" s="100">
        <v>25885708</v>
      </c>
      <c r="F23" s="100" t="s">
        <v>457</v>
      </c>
      <c r="G23" s="100">
        <v>7309.83</v>
      </c>
      <c r="H23" s="100">
        <v>1786</v>
      </c>
      <c r="I23" s="100">
        <v>388.6</v>
      </c>
      <c r="J23" s="100">
        <v>10589.44</v>
      </c>
      <c r="K23" s="100">
        <v>0</v>
      </c>
      <c r="L23" s="100">
        <v>0</v>
      </c>
      <c r="M23" s="100">
        <v>183.3</v>
      </c>
      <c r="N23" s="100">
        <v>20257.17</v>
      </c>
      <c r="O23" s="100">
        <v>1265.49</v>
      </c>
      <c r="P23" s="100">
        <v>1527.54</v>
      </c>
      <c r="Q23" s="100">
        <v>0</v>
      </c>
      <c r="R23" s="100">
        <v>1294.31</v>
      </c>
      <c r="S23" s="101">
        <v>16231</v>
      </c>
      <c r="T23" s="101">
        <v>194772</v>
      </c>
      <c r="U23" s="101">
        <v>4675</v>
      </c>
      <c r="V23" s="101">
        <v>2108</v>
      </c>
      <c r="W23" s="101"/>
      <c r="X23" s="101">
        <v>5915</v>
      </c>
      <c r="Y23" s="101">
        <v>15872.5</v>
      </c>
      <c r="Z23" s="101">
        <v>210644.5</v>
      </c>
      <c r="AA23" s="101">
        <f>Z23*0.03</f>
        <v>6319.335</v>
      </c>
      <c r="AB23" s="101">
        <v>1130</v>
      </c>
      <c r="AC23" s="102">
        <v>1</v>
      </c>
      <c r="AD23" s="103">
        <f>Z23+AA23+AB23</f>
        <v>218093.835</v>
      </c>
    </row>
    <row r="24" spans="1:30" ht="15" outlineLevel="2">
      <c r="A24" s="100">
        <v>3840</v>
      </c>
      <c r="B24" s="100">
        <v>62</v>
      </c>
      <c r="C24" s="100">
        <v>3000</v>
      </c>
      <c r="D24" s="100" t="s">
        <v>456</v>
      </c>
      <c r="E24" s="100">
        <v>28232783</v>
      </c>
      <c r="F24" s="100" t="s">
        <v>458</v>
      </c>
      <c r="G24" s="100">
        <v>6383.1</v>
      </c>
      <c r="H24" s="100">
        <v>0</v>
      </c>
      <c r="I24" s="100">
        <v>244.2</v>
      </c>
      <c r="J24" s="100">
        <v>1240.38</v>
      </c>
      <c r="K24" s="100">
        <v>0</v>
      </c>
      <c r="L24" s="100">
        <v>0</v>
      </c>
      <c r="M24" s="100">
        <v>183.3</v>
      </c>
      <c r="N24" s="100">
        <v>8050.98</v>
      </c>
      <c r="O24" s="100">
        <v>379.53</v>
      </c>
      <c r="P24" s="100">
        <v>611.03</v>
      </c>
      <c r="Q24" s="100">
        <v>0</v>
      </c>
      <c r="R24" s="100">
        <v>572.04</v>
      </c>
      <c r="S24" s="101">
        <v>9613.58</v>
      </c>
      <c r="T24" s="101">
        <v>115362.95999999999</v>
      </c>
      <c r="U24" s="101">
        <v>5100</v>
      </c>
      <c r="V24" s="101">
        <v>2108</v>
      </c>
      <c r="W24" s="101"/>
      <c r="X24" s="101"/>
      <c r="Y24" s="101">
        <v>9010</v>
      </c>
      <c r="Z24" s="101">
        <v>124372.95999999999</v>
      </c>
      <c r="AA24" s="101">
        <f>Z24*0.03</f>
        <v>3731.1887999999994</v>
      </c>
      <c r="AB24" s="101">
        <v>1130</v>
      </c>
      <c r="AC24" s="102">
        <v>1</v>
      </c>
      <c r="AD24" s="103">
        <f>Z24+AA24+AB24</f>
        <v>129234.1488</v>
      </c>
    </row>
    <row r="25" spans="1:30" ht="15" outlineLevel="2">
      <c r="A25" s="100">
        <v>3840</v>
      </c>
      <c r="B25" s="100">
        <v>62</v>
      </c>
      <c r="C25" s="100">
        <v>3000</v>
      </c>
      <c r="D25" s="100" t="s">
        <v>456</v>
      </c>
      <c r="E25" s="100"/>
      <c r="F25" s="100" t="s">
        <v>855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01">
        <v>60000</v>
      </c>
      <c r="U25" s="101">
        <v>1487</v>
      </c>
      <c r="V25" s="101">
        <v>755</v>
      </c>
      <c r="W25" s="101"/>
      <c r="X25" s="101"/>
      <c r="Y25" s="101">
        <v>2802.5</v>
      </c>
      <c r="Z25" s="101">
        <v>62802.5</v>
      </c>
      <c r="AA25" s="101">
        <f>Z25*0.03</f>
        <v>1884.0749999999998</v>
      </c>
      <c r="AB25" s="101"/>
      <c r="AC25" s="102">
        <v>0.5</v>
      </c>
      <c r="AD25" s="103">
        <f>Z25+AA25+AB25</f>
        <v>64686.575</v>
      </c>
    </row>
    <row r="26" spans="1:52" s="174" customFormat="1" ht="15.75" outlineLevel="1">
      <c r="A26" s="169"/>
      <c r="B26" s="169"/>
      <c r="C26" s="175" t="s">
        <v>911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2">
        <f>SUBTOTAL(9,AC23:AC25)</f>
        <v>2.5</v>
      </c>
      <c r="AD26" s="173">
        <f>SUBTOTAL(9,AD23:AD25)</f>
        <v>412014.5588</v>
      </c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</row>
    <row r="27" spans="1:30" ht="15" outlineLevel="2">
      <c r="A27" s="100">
        <v>3840</v>
      </c>
      <c r="B27" s="100">
        <v>62</v>
      </c>
      <c r="C27" s="100">
        <v>5000</v>
      </c>
      <c r="D27" s="100" t="s">
        <v>456</v>
      </c>
      <c r="E27" s="100">
        <v>57559015</v>
      </c>
      <c r="F27" s="132" t="s">
        <v>447</v>
      </c>
      <c r="G27" s="100">
        <v>7828.3</v>
      </c>
      <c r="H27" s="100">
        <v>0</v>
      </c>
      <c r="I27" s="100">
        <v>248.6</v>
      </c>
      <c r="J27" s="100">
        <v>1552.1</v>
      </c>
      <c r="K27" s="100">
        <v>0</v>
      </c>
      <c r="L27" s="100">
        <v>0</v>
      </c>
      <c r="M27" s="100">
        <v>826.3</v>
      </c>
      <c r="N27" s="100">
        <v>10455.3</v>
      </c>
      <c r="O27" s="100">
        <v>553.84</v>
      </c>
      <c r="P27" s="100">
        <v>791.35</v>
      </c>
      <c r="Q27" s="100">
        <v>0</v>
      </c>
      <c r="R27" s="100">
        <v>845.85</v>
      </c>
      <c r="S27" s="101">
        <v>12646.34</v>
      </c>
      <c r="T27" s="101">
        <v>151756.08000000002</v>
      </c>
      <c r="U27" s="101">
        <v>5100</v>
      </c>
      <c r="V27" s="101">
        <v>2108</v>
      </c>
      <c r="W27" s="101"/>
      <c r="X27" s="101">
        <v>5975</v>
      </c>
      <c r="Y27" s="101">
        <v>16478.75</v>
      </c>
      <c r="Z27" s="101">
        <v>168234.83000000002</v>
      </c>
      <c r="AA27" s="101">
        <f>Z27*0.03</f>
        <v>5047.0449</v>
      </c>
      <c r="AB27" s="101">
        <v>1130</v>
      </c>
      <c r="AC27" s="102">
        <v>1</v>
      </c>
      <c r="AD27" s="103">
        <f>Z27+AA27+AB27</f>
        <v>174411.87490000002</v>
      </c>
    </row>
    <row r="28" spans="1:52" s="174" customFormat="1" ht="15.75" outlineLevel="1">
      <c r="A28" s="169"/>
      <c r="B28" s="169"/>
      <c r="C28" s="175" t="s">
        <v>912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2">
        <f>SUBTOTAL(9,AC27:AC27)</f>
        <v>1</v>
      </c>
      <c r="AD28" s="173">
        <f>SUBTOTAL(9,AD27:AD27)</f>
        <v>174411.87490000002</v>
      </c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</row>
    <row r="29" spans="1:31" ht="15" outlineLevel="2">
      <c r="A29" s="100">
        <v>3840</v>
      </c>
      <c r="B29" s="100">
        <v>71</v>
      </c>
      <c r="C29" s="100">
        <v>1000</v>
      </c>
      <c r="D29" s="100" t="s">
        <v>459</v>
      </c>
      <c r="E29" s="100">
        <v>54788070</v>
      </c>
      <c r="F29" s="132" t="s">
        <v>460</v>
      </c>
      <c r="G29" s="100">
        <v>11346.92</v>
      </c>
      <c r="H29" s="100">
        <v>0</v>
      </c>
      <c r="I29" s="100">
        <v>185.6</v>
      </c>
      <c r="J29" s="100">
        <v>0</v>
      </c>
      <c r="K29" s="100">
        <v>0</v>
      </c>
      <c r="L29" s="100">
        <v>0</v>
      </c>
      <c r="M29" s="100">
        <v>0</v>
      </c>
      <c r="N29" s="100">
        <v>11532.52</v>
      </c>
      <c r="O29" s="100">
        <v>651.01</v>
      </c>
      <c r="P29" s="100">
        <v>891.86</v>
      </c>
      <c r="Q29" s="100">
        <v>0</v>
      </c>
      <c r="R29" s="100">
        <v>890.3</v>
      </c>
      <c r="S29" s="101">
        <v>13965.69</v>
      </c>
      <c r="T29" s="101">
        <v>167588.28</v>
      </c>
      <c r="U29" s="101">
        <v>5525</v>
      </c>
      <c r="V29" s="101">
        <v>2108</v>
      </c>
      <c r="W29" s="101"/>
      <c r="X29" s="101"/>
      <c r="Y29" s="101">
        <v>9541.25</v>
      </c>
      <c r="Z29" s="101">
        <v>177129.53</v>
      </c>
      <c r="AA29" s="101">
        <f>Z29*0.03</f>
        <v>5313.8859</v>
      </c>
      <c r="AB29" s="101">
        <v>1130</v>
      </c>
      <c r="AC29" s="133">
        <v>1</v>
      </c>
      <c r="AD29" s="103">
        <f>Z29+AA29+AB29</f>
        <v>183573.4159</v>
      </c>
      <c r="AE29" s="67" t="s">
        <v>861</v>
      </c>
    </row>
    <row r="30" spans="1:30" ht="15" outlineLevel="2">
      <c r="A30" s="100">
        <v>3840</v>
      </c>
      <c r="B30" s="100">
        <v>71</v>
      </c>
      <c r="C30" s="100">
        <v>1000</v>
      </c>
      <c r="D30" s="100" t="s">
        <v>459</v>
      </c>
      <c r="E30" s="100">
        <v>55793087</v>
      </c>
      <c r="F30" s="100" t="s">
        <v>461</v>
      </c>
      <c r="G30" s="100">
        <v>6405.32</v>
      </c>
      <c r="H30" s="100">
        <v>0</v>
      </c>
      <c r="I30" s="100">
        <v>244.2</v>
      </c>
      <c r="J30" s="100">
        <v>1269.85</v>
      </c>
      <c r="K30" s="100">
        <v>0</v>
      </c>
      <c r="L30" s="100">
        <v>0</v>
      </c>
      <c r="M30" s="100">
        <v>0</v>
      </c>
      <c r="N30" s="100">
        <v>7919.37</v>
      </c>
      <c r="O30" s="100">
        <v>371.07</v>
      </c>
      <c r="P30" s="100">
        <v>602.28</v>
      </c>
      <c r="Q30" s="100">
        <v>0</v>
      </c>
      <c r="R30" s="100">
        <v>573.71</v>
      </c>
      <c r="S30" s="101">
        <v>9466.43</v>
      </c>
      <c r="T30" s="101">
        <v>113597.16</v>
      </c>
      <c r="U30" s="101">
        <v>4675</v>
      </c>
      <c r="V30" s="101">
        <v>2108</v>
      </c>
      <c r="W30" s="101"/>
      <c r="X30" s="101">
        <v>5491</v>
      </c>
      <c r="Y30" s="101">
        <v>15342.5</v>
      </c>
      <c r="Z30" s="101">
        <v>128939.66</v>
      </c>
      <c r="AA30" s="101">
        <f>Z30*0.03</f>
        <v>3868.1898</v>
      </c>
      <c r="AB30" s="101">
        <v>1130</v>
      </c>
      <c r="AC30" s="102">
        <v>1</v>
      </c>
      <c r="AD30" s="103">
        <f>Z30+AA30+AB30</f>
        <v>133937.8498</v>
      </c>
    </row>
    <row r="31" spans="1:30" ht="15" outlineLevel="2">
      <c r="A31" s="100">
        <v>3840</v>
      </c>
      <c r="B31" s="100">
        <v>71</v>
      </c>
      <c r="C31" s="100">
        <v>1000</v>
      </c>
      <c r="D31" s="100" t="s">
        <v>459</v>
      </c>
      <c r="E31" s="100">
        <v>59923763</v>
      </c>
      <c r="F31" s="100" t="s">
        <v>462</v>
      </c>
      <c r="G31" s="100">
        <v>5457.29</v>
      </c>
      <c r="H31" s="100">
        <v>0</v>
      </c>
      <c r="I31" s="100">
        <v>244.2</v>
      </c>
      <c r="J31" s="100">
        <v>0</v>
      </c>
      <c r="K31" s="100">
        <v>0</v>
      </c>
      <c r="L31" s="100">
        <v>0</v>
      </c>
      <c r="M31" s="100">
        <v>0</v>
      </c>
      <c r="N31" s="100">
        <v>5701.49</v>
      </c>
      <c r="O31" s="100">
        <v>209.26</v>
      </c>
      <c r="P31" s="100">
        <v>434.89</v>
      </c>
      <c r="Q31" s="100">
        <v>0</v>
      </c>
      <c r="R31" s="100">
        <v>1133.68</v>
      </c>
      <c r="S31" s="101">
        <v>7479.32</v>
      </c>
      <c r="T31" s="101">
        <v>89751.84</v>
      </c>
      <c r="U31" s="101">
        <v>4250</v>
      </c>
      <c r="V31" s="101">
        <v>2108</v>
      </c>
      <c r="W31" s="101"/>
      <c r="X31" s="101"/>
      <c r="Y31" s="101">
        <v>7947.5</v>
      </c>
      <c r="Z31" s="101">
        <v>97699.34</v>
      </c>
      <c r="AA31" s="101">
        <f>Z31*0.03</f>
        <v>2930.9802</v>
      </c>
      <c r="AB31" s="101">
        <v>1130</v>
      </c>
      <c r="AC31" s="102">
        <v>1</v>
      </c>
      <c r="AD31" s="103">
        <f>Z31+AA31+AB31</f>
        <v>101760.3202</v>
      </c>
    </row>
    <row r="32" spans="1:52" s="174" customFormat="1" ht="15.75" outlineLevel="1">
      <c r="A32" s="169"/>
      <c r="B32" s="169"/>
      <c r="C32" s="175" t="s">
        <v>913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2">
        <f>SUBTOTAL(9,AC29:AC31)</f>
        <v>3</v>
      </c>
      <c r="AD32" s="173">
        <f>SUBTOTAL(9,AD29:AD31)</f>
        <v>419271.5859</v>
      </c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</row>
    <row r="33" spans="1:30" ht="15" outlineLevel="2">
      <c r="A33" s="100">
        <v>3840</v>
      </c>
      <c r="B33" s="100">
        <v>71</v>
      </c>
      <c r="C33" s="100">
        <v>2200</v>
      </c>
      <c r="D33" s="100" t="s">
        <v>463</v>
      </c>
      <c r="E33" s="100">
        <v>24742520</v>
      </c>
      <c r="F33" s="100" t="s">
        <v>464</v>
      </c>
      <c r="G33" s="100">
        <v>5744.74</v>
      </c>
      <c r="H33" s="100">
        <v>1241.31</v>
      </c>
      <c r="I33" s="100">
        <v>248.13</v>
      </c>
      <c r="J33" s="100">
        <v>573.13</v>
      </c>
      <c r="K33" s="100">
        <v>0</v>
      </c>
      <c r="L33" s="100">
        <v>0</v>
      </c>
      <c r="M33" s="100">
        <v>0</v>
      </c>
      <c r="N33" s="100">
        <v>7807.31</v>
      </c>
      <c r="O33" s="100">
        <v>362.96</v>
      </c>
      <c r="P33" s="100">
        <v>593.88</v>
      </c>
      <c r="Q33" s="100">
        <v>0</v>
      </c>
      <c r="R33" s="100">
        <v>981.23</v>
      </c>
      <c r="S33" s="101">
        <v>9745.38</v>
      </c>
      <c r="T33" s="101">
        <v>116944.56</v>
      </c>
      <c r="U33" s="101">
        <v>4675</v>
      </c>
      <c r="V33" s="101">
        <v>1510</v>
      </c>
      <c r="W33" s="101"/>
      <c r="X33" s="101"/>
      <c r="Y33" s="101">
        <v>7731.25</v>
      </c>
      <c r="Z33" s="101">
        <v>124675.81</v>
      </c>
      <c r="AA33" s="101">
        <f>Z33*0.03</f>
        <v>3740.2742999999996</v>
      </c>
      <c r="AB33" s="101">
        <v>1130</v>
      </c>
      <c r="AC33" s="102">
        <v>1</v>
      </c>
      <c r="AD33" s="103">
        <f>Z33+AA33+AB33</f>
        <v>129546.0843</v>
      </c>
    </row>
    <row r="34" spans="1:30" ht="15" outlineLevel="2">
      <c r="A34" s="100">
        <v>3840</v>
      </c>
      <c r="B34" s="100">
        <v>71</v>
      </c>
      <c r="C34" s="100">
        <v>2200</v>
      </c>
      <c r="D34" s="100" t="s">
        <v>463</v>
      </c>
      <c r="E34" s="100">
        <v>57007643</v>
      </c>
      <c r="F34" s="100" t="s">
        <v>465</v>
      </c>
      <c r="G34" s="100">
        <v>6330.28</v>
      </c>
      <c r="H34" s="100">
        <v>734.73</v>
      </c>
      <c r="I34" s="100">
        <v>224.2</v>
      </c>
      <c r="J34" s="100">
        <v>0</v>
      </c>
      <c r="K34" s="100">
        <v>0</v>
      </c>
      <c r="L34" s="100">
        <v>0</v>
      </c>
      <c r="M34" s="100">
        <v>0</v>
      </c>
      <c r="N34" s="100">
        <v>7289.21</v>
      </c>
      <c r="O34" s="100">
        <v>319.51</v>
      </c>
      <c r="P34" s="100">
        <v>548.94</v>
      </c>
      <c r="Q34" s="100">
        <v>0</v>
      </c>
      <c r="R34" s="100">
        <v>515.98</v>
      </c>
      <c r="S34" s="101">
        <v>8673.64</v>
      </c>
      <c r="T34" s="101">
        <v>104083.68</v>
      </c>
      <c r="U34" s="101">
        <v>5100</v>
      </c>
      <c r="V34" s="101">
        <v>2108</v>
      </c>
      <c r="W34" s="101"/>
      <c r="X34" s="101"/>
      <c r="Y34" s="101">
        <v>9010</v>
      </c>
      <c r="Z34" s="101">
        <v>113093.68</v>
      </c>
      <c r="AA34" s="101">
        <f>Z34*0.03</f>
        <v>3392.8104</v>
      </c>
      <c r="AB34" s="101">
        <v>1130</v>
      </c>
      <c r="AC34" s="102">
        <v>1</v>
      </c>
      <c r="AD34" s="103">
        <f>Z34+AA34+AB34</f>
        <v>117616.4904</v>
      </c>
    </row>
    <row r="35" spans="1:52" s="174" customFormat="1" ht="15.75" outlineLevel="1">
      <c r="A35" s="169"/>
      <c r="B35" s="169"/>
      <c r="C35" s="175" t="s">
        <v>917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2">
        <f>SUBTOTAL(9,AC33:AC34)</f>
        <v>2</v>
      </c>
      <c r="AD35" s="173">
        <f>SUBTOTAL(9,AD33:AD34)</f>
        <v>247162.5747</v>
      </c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</row>
    <row r="36" spans="1:31" ht="15" outlineLevel="2">
      <c r="A36" s="100">
        <v>3840</v>
      </c>
      <c r="B36" s="100">
        <v>72</v>
      </c>
      <c r="C36" s="100">
        <v>2100</v>
      </c>
      <c r="D36" s="100" t="s">
        <v>874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1"/>
      <c r="T36" s="101"/>
      <c r="U36" s="101"/>
      <c r="V36" s="101"/>
      <c r="W36" s="101"/>
      <c r="X36" s="101"/>
      <c r="Y36" s="101"/>
      <c r="Z36" s="101"/>
      <c r="AA36" s="101">
        <f>Z36*0.03</f>
        <v>0</v>
      </c>
      <c r="AB36" s="101"/>
      <c r="AC36" s="102">
        <v>1</v>
      </c>
      <c r="AD36" s="103">
        <v>160000</v>
      </c>
      <c r="AE36" s="67" t="s">
        <v>876</v>
      </c>
    </row>
    <row r="37" spans="1:52" s="174" customFormat="1" ht="15.75" outlineLevel="1">
      <c r="A37" s="169"/>
      <c r="B37" s="169"/>
      <c r="C37" s="175" t="s">
        <v>918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2">
        <f>SUBTOTAL(9,AC36:AC36)</f>
        <v>1</v>
      </c>
      <c r="AD37" s="173">
        <f>SUBTOTAL(9,AD36:AD36)</f>
        <v>160000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</row>
    <row r="38" spans="1:30" ht="15" outlineLevel="2">
      <c r="A38" s="100">
        <v>3840</v>
      </c>
      <c r="B38" s="100">
        <v>73</v>
      </c>
      <c r="C38" s="100">
        <v>1000</v>
      </c>
      <c r="D38" s="100" t="s">
        <v>466</v>
      </c>
      <c r="E38" s="100">
        <v>29143245</v>
      </c>
      <c r="F38" s="100" t="s">
        <v>467</v>
      </c>
      <c r="G38" s="100">
        <v>6027.91</v>
      </c>
      <c r="H38" s="100">
        <v>0</v>
      </c>
      <c r="I38" s="100">
        <v>254.2</v>
      </c>
      <c r="J38" s="100">
        <v>1100.81</v>
      </c>
      <c r="K38" s="100">
        <v>0</v>
      </c>
      <c r="L38" s="100">
        <v>0</v>
      </c>
      <c r="M38" s="100">
        <v>0</v>
      </c>
      <c r="N38" s="100">
        <v>7382.92</v>
      </c>
      <c r="O38" s="100">
        <v>332.18</v>
      </c>
      <c r="P38" s="100">
        <v>562.04</v>
      </c>
      <c r="Q38" s="100">
        <v>0</v>
      </c>
      <c r="R38" s="100">
        <v>576.04</v>
      </c>
      <c r="S38" s="101">
        <v>7470</v>
      </c>
      <c r="T38" s="101">
        <v>89640</v>
      </c>
      <c r="U38" s="101">
        <v>4675</v>
      </c>
      <c r="V38" s="101">
        <v>2108</v>
      </c>
      <c r="W38" s="101"/>
      <c r="X38" s="101"/>
      <c r="Y38" s="101">
        <v>8478.75</v>
      </c>
      <c r="Z38" s="101">
        <v>98118.75</v>
      </c>
      <c r="AA38" s="101">
        <f>Z38*0.03</f>
        <v>2943.5625</v>
      </c>
      <c r="AB38" s="101">
        <v>1130</v>
      </c>
      <c r="AC38" s="102">
        <v>1</v>
      </c>
      <c r="AD38" s="103">
        <f>Z38+AA38+AB38</f>
        <v>102192.3125</v>
      </c>
    </row>
    <row r="39" spans="1:32" ht="15" outlineLevel="2">
      <c r="A39" s="100">
        <v>3840</v>
      </c>
      <c r="B39" s="100">
        <v>73</v>
      </c>
      <c r="C39" s="100">
        <v>1000</v>
      </c>
      <c r="D39" s="100" t="s">
        <v>466</v>
      </c>
      <c r="E39" s="100">
        <v>34364497</v>
      </c>
      <c r="F39" s="100" t="s">
        <v>468</v>
      </c>
      <c r="G39" s="100">
        <v>17290</v>
      </c>
      <c r="H39" s="100">
        <v>0</v>
      </c>
      <c r="I39" s="100">
        <v>175.6</v>
      </c>
      <c r="J39" s="100">
        <v>2072.76</v>
      </c>
      <c r="K39" s="100">
        <v>0</v>
      </c>
      <c r="L39" s="100">
        <v>0</v>
      </c>
      <c r="M39" s="100">
        <v>566.4</v>
      </c>
      <c r="N39" s="100">
        <v>20104.76</v>
      </c>
      <c r="O39" s="100">
        <v>1248.64</v>
      </c>
      <c r="P39" s="100">
        <v>1510.11</v>
      </c>
      <c r="Q39" s="100">
        <v>0</v>
      </c>
      <c r="R39" s="100">
        <v>3631.51</v>
      </c>
      <c r="S39" s="101">
        <v>26495.02</v>
      </c>
      <c r="T39" s="101">
        <v>317940.24</v>
      </c>
      <c r="U39" s="101">
        <v>4250</v>
      </c>
      <c r="V39" s="101">
        <v>2108</v>
      </c>
      <c r="W39" s="101"/>
      <c r="X39" s="101">
        <v>5777</v>
      </c>
      <c r="Y39" s="101">
        <v>15168.75</v>
      </c>
      <c r="Z39" s="101">
        <f>333109+46265.14</f>
        <v>379374.14</v>
      </c>
      <c r="AA39" s="101">
        <f>Z39*0.03</f>
        <v>11381.2242</v>
      </c>
      <c r="AB39" s="101"/>
      <c r="AC39" s="102">
        <v>1</v>
      </c>
      <c r="AD39" s="103">
        <f>Z39+AA39+AB39</f>
        <v>390755.3642</v>
      </c>
      <c r="AF39" s="69"/>
    </row>
    <row r="40" spans="1:34" ht="15" outlineLevel="2">
      <c r="A40" s="100"/>
      <c r="B40" s="100">
        <v>73</v>
      </c>
      <c r="C40" s="100">
        <v>1000</v>
      </c>
      <c r="D40" s="100" t="s">
        <v>466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2">
        <v>0.5</v>
      </c>
      <c r="AD40" s="103">
        <v>55000</v>
      </c>
      <c r="AF40" s="69"/>
      <c r="AH40" s="69"/>
    </row>
    <row r="41" spans="1:52" s="174" customFormat="1" ht="15.75" outlineLevel="1">
      <c r="A41" s="169"/>
      <c r="B41" s="169"/>
      <c r="C41" s="175" t="s">
        <v>913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2">
        <f>SUBTOTAL(9,AC38:AC40)</f>
        <v>2.5</v>
      </c>
      <c r="AD41" s="173">
        <f>SUBTOTAL(9,AD38:AD40)</f>
        <v>547947.6767</v>
      </c>
      <c r="AF41" s="69"/>
      <c r="AG41" s="67"/>
      <c r="AH41" s="215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</row>
    <row r="42" spans="1:30" ht="15" outlineLevel="2">
      <c r="A42" s="100">
        <v>3840</v>
      </c>
      <c r="B42" s="100">
        <v>74</v>
      </c>
      <c r="C42" s="100">
        <v>2200</v>
      </c>
      <c r="D42" s="100" t="s">
        <v>469</v>
      </c>
      <c r="E42" s="100">
        <v>37183910</v>
      </c>
      <c r="F42" s="100" t="s">
        <v>470</v>
      </c>
      <c r="G42" s="100">
        <v>6042.54</v>
      </c>
      <c r="H42" s="100">
        <v>0</v>
      </c>
      <c r="I42" s="100">
        <v>244.2</v>
      </c>
      <c r="J42" s="100">
        <v>0</v>
      </c>
      <c r="K42" s="100">
        <v>0</v>
      </c>
      <c r="L42" s="100">
        <v>0</v>
      </c>
      <c r="M42" s="100">
        <v>0</v>
      </c>
      <c r="N42" s="100">
        <v>6286.74</v>
      </c>
      <c r="O42" s="100">
        <v>246.84</v>
      </c>
      <c r="P42" s="100">
        <v>473.76</v>
      </c>
      <c r="Q42" s="100">
        <v>0</v>
      </c>
      <c r="R42" s="100">
        <v>495.4</v>
      </c>
      <c r="S42" s="101">
        <v>7502.74</v>
      </c>
      <c r="T42" s="101">
        <v>90032.88</v>
      </c>
      <c r="U42" s="101">
        <v>5100</v>
      </c>
      <c r="V42" s="101">
        <v>2108</v>
      </c>
      <c r="W42" s="101"/>
      <c r="X42" s="101"/>
      <c r="Y42" s="101">
        <v>9010</v>
      </c>
      <c r="Z42" s="101">
        <v>99042.88</v>
      </c>
      <c r="AA42" s="101">
        <f>Z42*0.03</f>
        <v>2971.2864</v>
      </c>
      <c r="AB42" s="101">
        <v>1130</v>
      </c>
      <c r="AC42" s="102">
        <v>1</v>
      </c>
      <c r="AD42" s="103">
        <f>Z42+AA42+AB42</f>
        <v>103144.1664</v>
      </c>
    </row>
    <row r="43" spans="1:30" ht="15" outlineLevel="2">
      <c r="A43" s="100">
        <v>3840</v>
      </c>
      <c r="B43" s="100">
        <v>74</v>
      </c>
      <c r="C43" s="100">
        <v>2200</v>
      </c>
      <c r="D43" s="100" t="s">
        <v>469</v>
      </c>
      <c r="E43" s="100">
        <v>55239149</v>
      </c>
      <c r="F43" s="100" t="s">
        <v>471</v>
      </c>
      <c r="G43" s="100">
        <v>6216.3</v>
      </c>
      <c r="H43" s="100">
        <v>0</v>
      </c>
      <c r="I43" s="100">
        <v>254.2</v>
      </c>
      <c r="J43" s="100">
        <v>1225.08</v>
      </c>
      <c r="K43" s="100">
        <v>0</v>
      </c>
      <c r="L43" s="100">
        <v>0</v>
      </c>
      <c r="M43" s="100">
        <v>0</v>
      </c>
      <c r="N43" s="100">
        <v>7695.58</v>
      </c>
      <c r="O43" s="100">
        <v>348.98</v>
      </c>
      <c r="P43" s="100">
        <v>579.42</v>
      </c>
      <c r="Q43" s="100">
        <v>0</v>
      </c>
      <c r="R43" s="100">
        <v>560.03</v>
      </c>
      <c r="S43" s="101">
        <v>9184.01</v>
      </c>
      <c r="T43" s="101">
        <v>110208.12</v>
      </c>
      <c r="U43" s="101">
        <v>4675</v>
      </c>
      <c r="V43" s="101">
        <v>2108</v>
      </c>
      <c r="W43" s="101"/>
      <c r="X43" s="101"/>
      <c r="Y43" s="101">
        <v>8478.75</v>
      </c>
      <c r="Z43" s="101">
        <v>118686.87</v>
      </c>
      <c r="AA43" s="101">
        <f>Z43*0.03</f>
        <v>3560.6060999999995</v>
      </c>
      <c r="AB43" s="101">
        <v>1130</v>
      </c>
      <c r="AC43" s="102">
        <v>1</v>
      </c>
      <c r="AD43" s="103">
        <f>Z43+AA43+AB43</f>
        <v>123377.4761</v>
      </c>
    </row>
    <row r="44" spans="1:30" ht="15" outlineLevel="2">
      <c r="A44" s="100">
        <v>3840</v>
      </c>
      <c r="B44" s="100">
        <v>74</v>
      </c>
      <c r="C44" s="100">
        <v>2200</v>
      </c>
      <c r="D44" s="100" t="s">
        <v>469</v>
      </c>
      <c r="E44" s="100">
        <v>56341381</v>
      </c>
      <c r="F44" s="100" t="s">
        <v>472</v>
      </c>
      <c r="G44" s="100">
        <v>6247.09</v>
      </c>
      <c r="H44" s="100">
        <v>0</v>
      </c>
      <c r="I44" s="100">
        <v>254.2</v>
      </c>
      <c r="J44" s="100">
        <v>0</v>
      </c>
      <c r="K44" s="100">
        <v>0</v>
      </c>
      <c r="L44" s="100">
        <v>0</v>
      </c>
      <c r="M44" s="100">
        <v>0</v>
      </c>
      <c r="N44" s="100">
        <v>6501.29</v>
      </c>
      <c r="O44" s="100">
        <v>262.39</v>
      </c>
      <c r="P44" s="100">
        <v>489.85</v>
      </c>
      <c r="Q44" s="100">
        <v>0</v>
      </c>
      <c r="R44" s="100">
        <v>511.24</v>
      </c>
      <c r="S44" s="101">
        <v>7764.77</v>
      </c>
      <c r="T44" s="101">
        <v>93177.24</v>
      </c>
      <c r="U44" s="101">
        <v>4675</v>
      </c>
      <c r="V44" s="101">
        <v>2108</v>
      </c>
      <c r="W44" s="101"/>
      <c r="X44" s="101"/>
      <c r="Y44" s="101">
        <v>8478.75</v>
      </c>
      <c r="Z44" s="101">
        <v>101655.99</v>
      </c>
      <c r="AA44" s="101">
        <f>Z44*0.03</f>
        <v>3049.6797</v>
      </c>
      <c r="AB44" s="101">
        <v>1130</v>
      </c>
      <c r="AC44" s="102">
        <v>1</v>
      </c>
      <c r="AD44" s="103">
        <f>Z44+AA44+AB44</f>
        <v>105835.6697</v>
      </c>
    </row>
    <row r="45" spans="1:52" s="174" customFormat="1" ht="15.75" outlineLevel="1">
      <c r="A45" s="169"/>
      <c r="B45" s="169"/>
      <c r="C45" s="175" t="s">
        <v>917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2">
        <f>SUBTOTAL(9,AC42:AC44)</f>
        <v>3</v>
      </c>
      <c r="AD45" s="173">
        <f>SUBTOTAL(9,AD42:AD44)</f>
        <v>332357.31220000004</v>
      </c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</row>
    <row r="46" spans="1:31" ht="15" outlineLevel="2">
      <c r="A46" s="104">
        <v>3840</v>
      </c>
      <c r="B46" s="104">
        <v>81</v>
      </c>
      <c r="C46" s="104">
        <v>1000</v>
      </c>
      <c r="D46" s="104" t="s">
        <v>473</v>
      </c>
      <c r="E46" s="104">
        <v>52074895</v>
      </c>
      <c r="F46" s="104" t="s">
        <v>474</v>
      </c>
      <c r="G46" s="100">
        <v>14000.78</v>
      </c>
      <c r="H46" s="100">
        <v>0</v>
      </c>
      <c r="I46" s="100">
        <v>234.2</v>
      </c>
      <c r="J46" s="100">
        <v>1458.03</v>
      </c>
      <c r="K46" s="100">
        <v>0</v>
      </c>
      <c r="L46" s="100">
        <v>0</v>
      </c>
      <c r="M46" s="100">
        <v>224.7</v>
      </c>
      <c r="N46" s="100">
        <v>15917.71</v>
      </c>
      <c r="O46" s="100">
        <v>949.87</v>
      </c>
      <c r="P46" s="100">
        <v>1201.03</v>
      </c>
      <c r="Q46" s="100">
        <v>0</v>
      </c>
      <c r="R46" s="100">
        <v>1159.72</v>
      </c>
      <c r="S46" s="105">
        <v>19228.33</v>
      </c>
      <c r="T46" s="105">
        <v>230739.96000000002</v>
      </c>
      <c r="U46" s="105"/>
      <c r="V46" s="105"/>
      <c r="W46" s="105"/>
      <c r="X46" s="105">
        <v>6324</v>
      </c>
      <c r="Y46" s="105">
        <v>7905</v>
      </c>
      <c r="Z46" s="105">
        <v>238644.96000000002</v>
      </c>
      <c r="AA46" s="101">
        <f>Z46*0.03</f>
        <v>7159.348800000001</v>
      </c>
      <c r="AB46" s="101"/>
      <c r="AC46" s="106">
        <v>1</v>
      </c>
      <c r="AD46" s="103">
        <f>Z46+AA46+AB46</f>
        <v>245804.30880000003</v>
      </c>
      <c r="AE46" s="67" t="s">
        <v>861</v>
      </c>
    </row>
    <row r="47" spans="1:52" s="174" customFormat="1" ht="15.75" outlineLevel="1">
      <c r="A47" s="176"/>
      <c r="B47" s="176"/>
      <c r="C47" s="177" t="s">
        <v>913</v>
      </c>
      <c r="D47" s="176"/>
      <c r="E47" s="176"/>
      <c r="F47" s="176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78"/>
      <c r="T47" s="178"/>
      <c r="U47" s="178"/>
      <c r="V47" s="178"/>
      <c r="W47" s="178"/>
      <c r="X47" s="178"/>
      <c r="Y47" s="178"/>
      <c r="Z47" s="178"/>
      <c r="AA47" s="171"/>
      <c r="AB47" s="171"/>
      <c r="AC47" s="179">
        <f>SUBTOTAL(9,AC46:AC46)</f>
        <v>1</v>
      </c>
      <c r="AD47" s="173">
        <f>SUBTOTAL(9,AD46:AD46)</f>
        <v>245804.30880000003</v>
      </c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</row>
    <row r="48" spans="1:35" ht="15" outlineLevel="2">
      <c r="A48" s="104">
        <v>3840</v>
      </c>
      <c r="B48" s="104">
        <v>81</v>
      </c>
      <c r="C48" s="104">
        <v>2200</v>
      </c>
      <c r="D48" s="104" t="s">
        <v>475</v>
      </c>
      <c r="E48" s="104">
        <v>21854971</v>
      </c>
      <c r="F48" s="104" t="s">
        <v>476</v>
      </c>
      <c r="G48" s="100">
        <v>6175.52</v>
      </c>
      <c r="H48" s="100">
        <v>0</v>
      </c>
      <c r="I48" s="100">
        <v>264.2</v>
      </c>
      <c r="J48" s="100">
        <v>0</v>
      </c>
      <c r="K48" s="100">
        <v>0</v>
      </c>
      <c r="L48" s="100">
        <v>0</v>
      </c>
      <c r="M48" s="100">
        <v>155.51</v>
      </c>
      <c r="N48" s="100">
        <v>6595.23</v>
      </c>
      <c r="O48" s="100">
        <v>269.2</v>
      </c>
      <c r="P48" s="100">
        <v>496.89</v>
      </c>
      <c r="Q48" s="100">
        <v>0</v>
      </c>
      <c r="R48" s="100">
        <v>518.04</v>
      </c>
      <c r="S48" s="105">
        <v>7879.36</v>
      </c>
      <c r="T48" s="105">
        <v>94552.31999999999</v>
      </c>
      <c r="U48" s="105">
        <v>4675</v>
      </c>
      <c r="V48" s="105">
        <v>1510</v>
      </c>
      <c r="W48" s="105"/>
      <c r="X48" s="105"/>
      <c r="Y48" s="105">
        <v>7731.25</v>
      </c>
      <c r="Z48" s="105">
        <v>102283.56999999999</v>
      </c>
      <c r="AA48" s="101">
        <f aca="true" t="shared" si="0" ref="AA48:AA60">Z48*0.03</f>
        <v>3068.5071</v>
      </c>
      <c r="AB48" s="101">
        <v>1130</v>
      </c>
      <c r="AC48" s="106">
        <v>1</v>
      </c>
      <c r="AD48" s="103">
        <f aca="true" t="shared" si="1" ref="AD48:AD60">Z48+AA48+AB48</f>
        <v>106482.0771</v>
      </c>
      <c r="AH48" s="1"/>
      <c r="AI48" s="69"/>
    </row>
    <row r="49" spans="1:35" ht="15" outlineLevel="2">
      <c r="A49" s="104">
        <v>3840</v>
      </c>
      <c r="B49" s="104">
        <v>81</v>
      </c>
      <c r="C49" s="104">
        <v>2200</v>
      </c>
      <c r="D49" s="104" t="s">
        <v>475</v>
      </c>
      <c r="E49" s="104">
        <v>23118516</v>
      </c>
      <c r="F49" s="104" t="s">
        <v>477</v>
      </c>
      <c r="G49" s="100">
        <v>5246.03</v>
      </c>
      <c r="H49" s="100">
        <v>0</v>
      </c>
      <c r="I49" s="100">
        <v>248.13</v>
      </c>
      <c r="J49" s="100">
        <v>0</v>
      </c>
      <c r="K49" s="100">
        <v>0</v>
      </c>
      <c r="L49" s="100">
        <v>0</v>
      </c>
      <c r="M49" s="100">
        <v>94.68</v>
      </c>
      <c r="N49" s="100">
        <v>5588.84</v>
      </c>
      <c r="O49" s="100">
        <v>196.24</v>
      </c>
      <c r="P49" s="100">
        <v>421.41</v>
      </c>
      <c r="Q49" s="100">
        <v>0</v>
      </c>
      <c r="R49" s="100">
        <v>1368.66</v>
      </c>
      <c r="S49" s="105">
        <v>7575.15</v>
      </c>
      <c r="T49" s="105">
        <v>90901.79999999999</v>
      </c>
      <c r="U49" s="105">
        <v>1912.5</v>
      </c>
      <c r="V49" s="105"/>
      <c r="W49" s="105"/>
      <c r="X49" s="105"/>
      <c r="Y49" s="105">
        <v>2390.625</v>
      </c>
      <c r="Z49" s="105">
        <v>93292.42499999999</v>
      </c>
      <c r="AA49" s="101">
        <f t="shared" si="0"/>
        <v>2798.7727499999996</v>
      </c>
      <c r="AB49" s="101"/>
      <c r="AC49" s="106">
        <v>1</v>
      </c>
      <c r="AD49" s="103">
        <f t="shared" si="1"/>
        <v>96091.19774999999</v>
      </c>
      <c r="AH49" s="1"/>
      <c r="AI49" s="69"/>
    </row>
    <row r="50" spans="1:35" ht="15" outlineLevel="2">
      <c r="A50" s="104">
        <v>3840</v>
      </c>
      <c r="B50" s="104">
        <v>81</v>
      </c>
      <c r="C50" s="104">
        <v>2200</v>
      </c>
      <c r="D50" s="104" t="s">
        <v>475</v>
      </c>
      <c r="E50" s="104">
        <v>23379340</v>
      </c>
      <c r="F50" s="104" t="s">
        <v>478</v>
      </c>
      <c r="G50" s="100">
        <v>5666.06</v>
      </c>
      <c r="H50" s="100">
        <v>0</v>
      </c>
      <c r="I50" s="100">
        <v>264.2</v>
      </c>
      <c r="J50" s="100">
        <v>0</v>
      </c>
      <c r="K50" s="100">
        <v>0</v>
      </c>
      <c r="L50" s="100">
        <v>0</v>
      </c>
      <c r="M50" s="100">
        <v>147.84</v>
      </c>
      <c r="N50" s="100">
        <v>6078.1</v>
      </c>
      <c r="O50" s="100">
        <v>231.71</v>
      </c>
      <c r="P50" s="100">
        <v>458.11</v>
      </c>
      <c r="Q50" s="100">
        <v>0</v>
      </c>
      <c r="R50" s="100">
        <v>479.25</v>
      </c>
      <c r="S50" s="105">
        <v>7247.17</v>
      </c>
      <c r="T50" s="105">
        <v>86966.04000000001</v>
      </c>
      <c r="U50" s="105">
        <v>4250</v>
      </c>
      <c r="V50" s="105">
        <v>1510</v>
      </c>
      <c r="W50" s="105"/>
      <c r="X50" s="105"/>
      <c r="Y50" s="105">
        <v>7200</v>
      </c>
      <c r="Z50" s="105">
        <v>94166.04000000001</v>
      </c>
      <c r="AA50" s="101">
        <f t="shared" si="0"/>
        <v>2824.9812</v>
      </c>
      <c r="AB50" s="101">
        <v>1130</v>
      </c>
      <c r="AC50" s="106">
        <v>1</v>
      </c>
      <c r="AD50" s="103">
        <f t="shared" si="1"/>
        <v>98121.0212</v>
      </c>
      <c r="AH50" s="1"/>
      <c r="AI50" s="69"/>
    </row>
    <row r="51" spans="1:35" ht="15" outlineLevel="2">
      <c r="A51" s="104">
        <v>3840</v>
      </c>
      <c r="B51" s="104">
        <v>81</v>
      </c>
      <c r="C51" s="104">
        <v>2200</v>
      </c>
      <c r="D51" s="104" t="s">
        <v>475</v>
      </c>
      <c r="E51" s="104">
        <v>23386105</v>
      </c>
      <c r="F51" s="104" t="s">
        <v>479</v>
      </c>
      <c r="G51" s="100">
        <v>6224.18</v>
      </c>
      <c r="H51" s="100">
        <v>0</v>
      </c>
      <c r="I51" s="100">
        <v>264.2</v>
      </c>
      <c r="J51" s="100">
        <v>0</v>
      </c>
      <c r="K51" s="100">
        <v>0</v>
      </c>
      <c r="L51" s="100">
        <v>0</v>
      </c>
      <c r="M51" s="100">
        <v>157.44</v>
      </c>
      <c r="N51" s="100">
        <v>6645.82</v>
      </c>
      <c r="O51" s="100">
        <v>272.87</v>
      </c>
      <c r="P51" s="100">
        <v>500.69</v>
      </c>
      <c r="Q51" s="100">
        <v>0</v>
      </c>
      <c r="R51" s="100">
        <v>521.83</v>
      </c>
      <c r="S51" s="105">
        <v>7941.21</v>
      </c>
      <c r="T51" s="105">
        <v>95294.52</v>
      </c>
      <c r="U51" s="105">
        <v>5100</v>
      </c>
      <c r="V51" s="105">
        <v>1510</v>
      </c>
      <c r="W51" s="105"/>
      <c r="X51" s="105"/>
      <c r="Y51" s="105">
        <v>8262.5</v>
      </c>
      <c r="Z51" s="105">
        <v>103557.02</v>
      </c>
      <c r="AA51" s="101">
        <f t="shared" si="0"/>
        <v>3106.7106</v>
      </c>
      <c r="AB51" s="101">
        <v>1130</v>
      </c>
      <c r="AC51" s="106">
        <v>1</v>
      </c>
      <c r="AD51" s="103">
        <f t="shared" si="1"/>
        <v>107793.73060000001</v>
      </c>
      <c r="AH51" s="1"/>
      <c r="AI51" s="69"/>
    </row>
    <row r="52" spans="1:35" ht="15" outlineLevel="2">
      <c r="A52" s="104">
        <v>3840</v>
      </c>
      <c r="B52" s="104">
        <v>81</v>
      </c>
      <c r="C52" s="104">
        <v>2200</v>
      </c>
      <c r="D52" s="104" t="s">
        <v>475</v>
      </c>
      <c r="E52" s="104">
        <v>26338392</v>
      </c>
      <c r="F52" s="104" t="s">
        <v>480</v>
      </c>
      <c r="G52" s="100">
        <v>6273.42</v>
      </c>
      <c r="H52" s="100">
        <v>0</v>
      </c>
      <c r="I52" s="100">
        <v>264.2</v>
      </c>
      <c r="J52" s="100">
        <v>0</v>
      </c>
      <c r="K52" s="100">
        <v>0</v>
      </c>
      <c r="L52" s="100">
        <v>0</v>
      </c>
      <c r="M52" s="100">
        <v>159.39</v>
      </c>
      <c r="N52" s="100">
        <v>6697.01</v>
      </c>
      <c r="O52" s="100">
        <v>276.58</v>
      </c>
      <c r="P52" s="100">
        <v>504.53</v>
      </c>
      <c r="Q52" s="100">
        <v>0</v>
      </c>
      <c r="R52" s="100">
        <v>525.67</v>
      </c>
      <c r="S52" s="105">
        <v>8003.79</v>
      </c>
      <c r="T52" s="105">
        <v>96045.48</v>
      </c>
      <c r="U52" s="105">
        <v>5100</v>
      </c>
      <c r="V52" s="105">
        <v>1510</v>
      </c>
      <c r="W52" s="105"/>
      <c r="X52" s="105"/>
      <c r="Y52" s="105">
        <v>8262.5</v>
      </c>
      <c r="Z52" s="105">
        <v>104307.98</v>
      </c>
      <c r="AA52" s="101">
        <f t="shared" si="0"/>
        <v>3129.2394</v>
      </c>
      <c r="AB52" s="101">
        <v>1130</v>
      </c>
      <c r="AC52" s="106">
        <v>1</v>
      </c>
      <c r="AD52" s="103">
        <f t="shared" si="1"/>
        <v>108567.2194</v>
      </c>
      <c r="AH52" s="1"/>
      <c r="AI52" s="69"/>
    </row>
    <row r="53" spans="1:35" ht="15" outlineLevel="2">
      <c r="A53" s="104">
        <v>3840</v>
      </c>
      <c r="B53" s="104">
        <v>81</v>
      </c>
      <c r="C53" s="104">
        <v>2200</v>
      </c>
      <c r="D53" s="104" t="s">
        <v>475</v>
      </c>
      <c r="E53" s="104">
        <v>27511484</v>
      </c>
      <c r="F53" s="104" t="s">
        <v>481</v>
      </c>
      <c r="G53" s="100">
        <v>3240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3240</v>
      </c>
      <c r="O53" s="100">
        <v>111.78</v>
      </c>
      <c r="P53" s="100">
        <v>243</v>
      </c>
      <c r="Q53" s="100">
        <v>0</v>
      </c>
      <c r="R53" s="100">
        <v>0</v>
      </c>
      <c r="S53" s="105">
        <v>3594.78</v>
      </c>
      <c r="T53" s="105">
        <v>21568.68</v>
      </c>
      <c r="U53" s="105"/>
      <c r="V53" s="105"/>
      <c r="W53" s="105"/>
      <c r="X53" s="105"/>
      <c r="Y53" s="105">
        <v>0</v>
      </c>
      <c r="Z53" s="105">
        <v>21568.68</v>
      </c>
      <c r="AA53" s="101">
        <f t="shared" si="0"/>
        <v>647.0604</v>
      </c>
      <c r="AB53" s="101"/>
      <c r="AC53" s="106">
        <v>0</v>
      </c>
      <c r="AD53" s="103">
        <f t="shared" si="1"/>
        <v>22215.7404</v>
      </c>
      <c r="AH53" s="1"/>
      <c r="AI53" s="69"/>
    </row>
    <row r="54" spans="1:35" ht="15" outlineLevel="2">
      <c r="A54" s="104">
        <v>3840</v>
      </c>
      <c r="B54" s="104">
        <v>81</v>
      </c>
      <c r="C54" s="104">
        <v>2200</v>
      </c>
      <c r="D54" s="104" t="s">
        <v>475</v>
      </c>
      <c r="E54" s="104">
        <v>28275733</v>
      </c>
      <c r="F54" s="104" t="s">
        <v>482</v>
      </c>
      <c r="G54" s="100">
        <v>5930.25</v>
      </c>
      <c r="H54" s="100">
        <v>0</v>
      </c>
      <c r="I54" s="100">
        <v>264.2</v>
      </c>
      <c r="J54" s="100">
        <v>0</v>
      </c>
      <c r="K54" s="100">
        <v>0</v>
      </c>
      <c r="L54" s="100">
        <v>0</v>
      </c>
      <c r="M54" s="100">
        <v>144.48</v>
      </c>
      <c r="N54" s="100">
        <v>6338.93</v>
      </c>
      <c r="O54" s="100">
        <v>250.62</v>
      </c>
      <c r="P54" s="100">
        <v>477.67</v>
      </c>
      <c r="Q54" s="100">
        <v>0</v>
      </c>
      <c r="R54" s="100">
        <v>1227.77</v>
      </c>
      <c r="S54" s="105">
        <v>8294.99</v>
      </c>
      <c r="T54" s="105">
        <v>99539.88</v>
      </c>
      <c r="U54" s="105">
        <v>4250</v>
      </c>
      <c r="V54" s="105">
        <v>1510</v>
      </c>
      <c r="W54" s="105"/>
      <c r="X54" s="105"/>
      <c r="Y54" s="105">
        <v>7200</v>
      </c>
      <c r="Z54" s="105">
        <v>106739.88</v>
      </c>
      <c r="AA54" s="101">
        <f t="shared" si="0"/>
        <v>3202.1964</v>
      </c>
      <c r="AB54" s="101">
        <v>1130</v>
      </c>
      <c r="AC54" s="106">
        <v>1</v>
      </c>
      <c r="AD54" s="103">
        <f t="shared" si="1"/>
        <v>111072.0764</v>
      </c>
      <c r="AH54" s="1"/>
      <c r="AI54" s="69"/>
    </row>
    <row r="55" spans="1:35" ht="15" outlineLevel="2">
      <c r="A55" s="104">
        <v>3840</v>
      </c>
      <c r="B55" s="104">
        <v>81</v>
      </c>
      <c r="C55" s="104">
        <v>2200</v>
      </c>
      <c r="D55" s="104" t="s">
        <v>475</v>
      </c>
      <c r="E55" s="104">
        <v>39217252</v>
      </c>
      <c r="F55" s="104" t="s">
        <v>483</v>
      </c>
      <c r="G55" s="100">
        <v>5846.19</v>
      </c>
      <c r="H55" s="100">
        <v>0</v>
      </c>
      <c r="I55" s="100">
        <v>264.2</v>
      </c>
      <c r="J55" s="100">
        <v>0</v>
      </c>
      <c r="K55" s="100">
        <v>0</v>
      </c>
      <c r="L55" s="100">
        <v>0</v>
      </c>
      <c r="M55" s="100">
        <v>456.98</v>
      </c>
      <c r="N55" s="100">
        <v>6567.37</v>
      </c>
      <c r="O55" s="100">
        <v>267.18</v>
      </c>
      <c r="P55" s="100">
        <v>494.8</v>
      </c>
      <c r="Q55" s="100">
        <v>0</v>
      </c>
      <c r="R55" s="100">
        <v>1226.51</v>
      </c>
      <c r="S55" s="105">
        <v>8555.86</v>
      </c>
      <c r="T55" s="105">
        <v>102670.32</v>
      </c>
      <c r="U55" s="105">
        <v>3825</v>
      </c>
      <c r="V55" s="105">
        <v>1510</v>
      </c>
      <c r="W55" s="105"/>
      <c r="X55" s="105"/>
      <c r="Y55" s="105">
        <v>6668.75</v>
      </c>
      <c r="Z55" s="105">
        <v>109339.07</v>
      </c>
      <c r="AA55" s="101">
        <f t="shared" si="0"/>
        <v>3280.1721000000002</v>
      </c>
      <c r="AB55" s="101">
        <v>1130</v>
      </c>
      <c r="AC55" s="106">
        <v>1</v>
      </c>
      <c r="AD55" s="103">
        <f t="shared" si="1"/>
        <v>113749.2421</v>
      </c>
      <c r="AH55" s="1"/>
      <c r="AI55" s="69"/>
    </row>
    <row r="56" spans="1:35" ht="15" outlineLevel="2">
      <c r="A56" s="104">
        <v>3840</v>
      </c>
      <c r="B56" s="104">
        <v>81</v>
      </c>
      <c r="C56" s="104">
        <v>2200</v>
      </c>
      <c r="D56" s="104" t="s">
        <v>475</v>
      </c>
      <c r="E56" s="104">
        <v>57017709</v>
      </c>
      <c r="F56" s="104" t="s">
        <v>484</v>
      </c>
      <c r="G56" s="100">
        <v>6487.01</v>
      </c>
      <c r="H56" s="100">
        <v>0</v>
      </c>
      <c r="I56" s="100">
        <v>264.2</v>
      </c>
      <c r="J56" s="100">
        <v>0</v>
      </c>
      <c r="K56" s="100">
        <v>0</v>
      </c>
      <c r="L56" s="100">
        <v>0</v>
      </c>
      <c r="M56" s="100">
        <v>167.85</v>
      </c>
      <c r="N56" s="100">
        <v>6919.06</v>
      </c>
      <c r="O56" s="100">
        <v>292.68</v>
      </c>
      <c r="P56" s="100">
        <v>521.18</v>
      </c>
      <c r="Q56" s="100">
        <v>0</v>
      </c>
      <c r="R56" s="100">
        <v>542.32</v>
      </c>
      <c r="S56" s="105">
        <v>8275.24</v>
      </c>
      <c r="T56" s="105">
        <v>99302.88</v>
      </c>
      <c r="U56" s="105">
        <v>5525</v>
      </c>
      <c r="V56" s="105">
        <v>1510</v>
      </c>
      <c r="W56" s="105">
        <v>3992.91</v>
      </c>
      <c r="X56" s="105"/>
      <c r="Y56" s="105">
        <v>13784.8875</v>
      </c>
      <c r="Z56" s="105">
        <v>113087.7675</v>
      </c>
      <c r="AA56" s="101">
        <f t="shared" si="0"/>
        <v>3392.633025</v>
      </c>
      <c r="AB56" s="101">
        <v>1130</v>
      </c>
      <c r="AC56" s="106">
        <v>1</v>
      </c>
      <c r="AD56" s="103">
        <f t="shared" si="1"/>
        <v>117610.400525</v>
      </c>
      <c r="AH56" s="2"/>
      <c r="AI56" s="69"/>
    </row>
    <row r="57" spans="1:35" ht="15" outlineLevel="2">
      <c r="A57" s="104">
        <v>3840</v>
      </c>
      <c r="B57" s="104">
        <v>81</v>
      </c>
      <c r="C57" s="104">
        <v>2200</v>
      </c>
      <c r="D57" s="104" t="s">
        <v>475</v>
      </c>
      <c r="E57" s="104">
        <v>58576141</v>
      </c>
      <c r="F57" s="104" t="s">
        <v>485</v>
      </c>
      <c r="G57" s="100">
        <v>5708.65</v>
      </c>
      <c r="H57" s="100">
        <v>0</v>
      </c>
      <c r="I57" s="100">
        <v>234.2</v>
      </c>
      <c r="J57" s="100">
        <v>0</v>
      </c>
      <c r="K57" s="100">
        <v>0</v>
      </c>
      <c r="L57" s="100">
        <v>0</v>
      </c>
      <c r="M57" s="100">
        <v>149.67</v>
      </c>
      <c r="N57" s="100">
        <v>6092.52</v>
      </c>
      <c r="O57" s="100">
        <v>232.75</v>
      </c>
      <c r="P57" s="100">
        <v>459.19</v>
      </c>
      <c r="Q57" s="100">
        <v>0</v>
      </c>
      <c r="R57" s="100">
        <v>481.08</v>
      </c>
      <c r="S57" s="105">
        <v>7265.54</v>
      </c>
      <c r="T57" s="105">
        <v>87186.48</v>
      </c>
      <c r="U57" s="105">
        <v>4250</v>
      </c>
      <c r="V57" s="105">
        <v>1510</v>
      </c>
      <c r="W57" s="105"/>
      <c r="X57" s="105"/>
      <c r="Y57" s="105">
        <v>7200</v>
      </c>
      <c r="Z57" s="105">
        <v>94386.48</v>
      </c>
      <c r="AA57" s="101">
        <f t="shared" si="0"/>
        <v>2831.5944</v>
      </c>
      <c r="AB57" s="101">
        <v>1130</v>
      </c>
      <c r="AC57" s="106">
        <v>1</v>
      </c>
      <c r="AD57" s="103">
        <f t="shared" si="1"/>
        <v>98348.0744</v>
      </c>
      <c r="AH57" s="1"/>
      <c r="AI57" s="69"/>
    </row>
    <row r="58" spans="1:35" ht="15" outlineLevel="2">
      <c r="A58" s="104">
        <v>3840</v>
      </c>
      <c r="B58" s="104">
        <v>81</v>
      </c>
      <c r="C58" s="104">
        <v>2200</v>
      </c>
      <c r="D58" s="104" t="s">
        <v>475</v>
      </c>
      <c r="E58" s="104">
        <v>58609975</v>
      </c>
      <c r="F58" s="104" t="s">
        <v>486</v>
      </c>
      <c r="G58" s="100">
        <v>5568.75</v>
      </c>
      <c r="H58" s="100">
        <v>0</v>
      </c>
      <c r="I58" s="100">
        <v>94.2</v>
      </c>
      <c r="J58" s="100">
        <v>0</v>
      </c>
      <c r="K58" s="100">
        <v>0</v>
      </c>
      <c r="L58" s="100">
        <v>0</v>
      </c>
      <c r="M58" s="100">
        <v>143.65</v>
      </c>
      <c r="N58" s="100">
        <v>5806.6</v>
      </c>
      <c r="O58" s="100">
        <v>212.03</v>
      </c>
      <c r="P58" s="100">
        <v>437.75</v>
      </c>
      <c r="Q58" s="100">
        <v>0</v>
      </c>
      <c r="R58" s="100">
        <v>1148.62</v>
      </c>
      <c r="S58" s="105">
        <v>7605</v>
      </c>
      <c r="T58" s="105">
        <v>91260</v>
      </c>
      <c r="U58" s="105">
        <v>4250</v>
      </c>
      <c r="V58" s="105">
        <v>1510</v>
      </c>
      <c r="W58" s="105"/>
      <c r="X58" s="105"/>
      <c r="Y58" s="105">
        <v>7200</v>
      </c>
      <c r="Z58" s="105">
        <v>98460</v>
      </c>
      <c r="AA58" s="101">
        <f t="shared" si="0"/>
        <v>2953.7999999999997</v>
      </c>
      <c r="AB58" s="101">
        <v>1130</v>
      </c>
      <c r="AC58" s="106">
        <v>1</v>
      </c>
      <c r="AD58" s="103">
        <f t="shared" si="1"/>
        <v>102543.8</v>
      </c>
      <c r="AH58" s="1"/>
      <c r="AI58" s="69"/>
    </row>
    <row r="59" spans="1:35" ht="15" outlineLevel="2">
      <c r="A59" s="104">
        <v>3840</v>
      </c>
      <c r="B59" s="104">
        <v>81</v>
      </c>
      <c r="C59" s="104">
        <v>2200</v>
      </c>
      <c r="D59" s="104" t="s">
        <v>475</v>
      </c>
      <c r="E59" s="104">
        <v>58986472</v>
      </c>
      <c r="F59" s="104" t="s">
        <v>487</v>
      </c>
      <c r="G59" s="100">
        <v>6124.88</v>
      </c>
      <c r="H59" s="100">
        <v>0</v>
      </c>
      <c r="I59" s="100">
        <v>234.2</v>
      </c>
      <c r="J59" s="100">
        <v>0</v>
      </c>
      <c r="K59" s="100">
        <v>353.41</v>
      </c>
      <c r="L59" s="100">
        <v>0</v>
      </c>
      <c r="M59" s="100">
        <v>166.2</v>
      </c>
      <c r="N59" s="100">
        <v>6878.69</v>
      </c>
      <c r="O59" s="100">
        <v>289.75</v>
      </c>
      <c r="P59" s="100">
        <v>518.15</v>
      </c>
      <c r="Q59" s="100">
        <v>0</v>
      </c>
      <c r="R59" s="100">
        <v>513.54</v>
      </c>
      <c r="S59" s="105">
        <v>8200.13</v>
      </c>
      <c r="T59" s="105">
        <v>98401.56</v>
      </c>
      <c r="U59" s="105">
        <v>5525</v>
      </c>
      <c r="V59" s="105">
        <v>1510</v>
      </c>
      <c r="W59" s="105">
        <v>3986.69</v>
      </c>
      <c r="X59" s="105"/>
      <c r="Y59" s="105">
        <v>13777.112500000001</v>
      </c>
      <c r="Z59" s="105">
        <v>112178.6725</v>
      </c>
      <c r="AA59" s="101">
        <f t="shared" si="0"/>
        <v>3365.360175</v>
      </c>
      <c r="AB59" s="101">
        <v>1130</v>
      </c>
      <c r="AC59" s="106">
        <v>1</v>
      </c>
      <c r="AD59" s="103">
        <f t="shared" si="1"/>
        <v>116674.032675</v>
      </c>
      <c r="AH59" s="1"/>
      <c r="AI59" s="69"/>
    </row>
    <row r="60" spans="1:35" ht="15" outlineLevel="2">
      <c r="A60" s="104">
        <v>3840</v>
      </c>
      <c r="B60" s="104">
        <v>81</v>
      </c>
      <c r="C60" s="104">
        <v>2200</v>
      </c>
      <c r="D60" s="104" t="s">
        <v>475</v>
      </c>
      <c r="E60" s="104">
        <v>59559732</v>
      </c>
      <c r="F60" s="104" t="s">
        <v>488</v>
      </c>
      <c r="G60" s="100">
        <v>5529.9</v>
      </c>
      <c r="H60" s="100">
        <v>0</v>
      </c>
      <c r="I60" s="100">
        <v>238.13</v>
      </c>
      <c r="J60" s="100">
        <v>0</v>
      </c>
      <c r="K60" s="100">
        <v>0</v>
      </c>
      <c r="L60" s="100">
        <v>0</v>
      </c>
      <c r="M60" s="100">
        <v>104.45</v>
      </c>
      <c r="N60" s="100">
        <v>5872.48</v>
      </c>
      <c r="O60" s="100">
        <v>216.8</v>
      </c>
      <c r="P60" s="100">
        <v>442.69</v>
      </c>
      <c r="Q60" s="100">
        <v>0</v>
      </c>
      <c r="R60" s="100">
        <v>1441.1</v>
      </c>
      <c r="S60" s="105">
        <v>7973.07</v>
      </c>
      <c r="T60" s="105">
        <v>95676.84</v>
      </c>
      <c r="U60" s="105"/>
      <c r="V60" s="105"/>
      <c r="W60" s="105"/>
      <c r="X60" s="105"/>
      <c r="Y60" s="105">
        <v>0</v>
      </c>
      <c r="Z60" s="105">
        <v>95676.84</v>
      </c>
      <c r="AA60" s="101">
        <f t="shared" si="0"/>
        <v>2870.3052</v>
      </c>
      <c r="AB60" s="101"/>
      <c r="AC60" s="106">
        <v>1</v>
      </c>
      <c r="AD60" s="103">
        <f t="shared" si="1"/>
        <v>98547.1452</v>
      </c>
      <c r="AH60" s="1"/>
      <c r="AI60" s="69"/>
    </row>
    <row r="61" spans="1:52" s="174" customFormat="1" ht="15.75" outlineLevel="1">
      <c r="A61" s="176"/>
      <c r="B61" s="176"/>
      <c r="C61" s="177" t="s">
        <v>917</v>
      </c>
      <c r="D61" s="176"/>
      <c r="E61" s="176"/>
      <c r="F61" s="176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8"/>
      <c r="T61" s="178"/>
      <c r="U61" s="178"/>
      <c r="V61" s="178"/>
      <c r="W61" s="178"/>
      <c r="X61" s="178"/>
      <c r="Y61" s="178"/>
      <c r="Z61" s="178"/>
      <c r="AA61" s="171"/>
      <c r="AB61" s="171"/>
      <c r="AC61" s="179">
        <f>SUBTOTAL(9,AC48:AC60)</f>
        <v>12</v>
      </c>
      <c r="AD61" s="173">
        <f>SUBTOTAL(9,AD48:AD60)</f>
        <v>1297815.7577499999</v>
      </c>
      <c r="AF61" s="67"/>
      <c r="AG61" s="67"/>
      <c r="AH61" s="1"/>
      <c r="AI61" s="69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</row>
    <row r="62" spans="1:30" ht="15" outlineLevel="2">
      <c r="A62" s="104">
        <v>3840</v>
      </c>
      <c r="B62" s="104">
        <v>81</v>
      </c>
      <c r="C62" s="104">
        <v>2300</v>
      </c>
      <c r="D62" s="104" t="s">
        <v>489</v>
      </c>
      <c r="E62" s="104">
        <v>23169683</v>
      </c>
      <c r="F62" s="104" t="s">
        <v>490</v>
      </c>
      <c r="G62" s="100">
        <v>5683.02</v>
      </c>
      <c r="H62" s="100">
        <v>0</v>
      </c>
      <c r="I62" s="100">
        <v>264.2</v>
      </c>
      <c r="J62" s="100">
        <v>0</v>
      </c>
      <c r="K62" s="100">
        <v>0</v>
      </c>
      <c r="L62" s="100">
        <v>0</v>
      </c>
      <c r="M62" s="100">
        <v>148.57</v>
      </c>
      <c r="N62" s="100">
        <v>6095.79</v>
      </c>
      <c r="O62" s="100">
        <v>232.99</v>
      </c>
      <c r="P62" s="100">
        <v>459.43</v>
      </c>
      <c r="Q62" s="100">
        <v>0</v>
      </c>
      <c r="R62" s="100">
        <v>480.58</v>
      </c>
      <c r="S62" s="105">
        <v>7268.79</v>
      </c>
      <c r="T62" s="105">
        <v>87225.48</v>
      </c>
      <c r="U62" s="105">
        <v>4250</v>
      </c>
      <c r="V62" s="105">
        <v>1510</v>
      </c>
      <c r="W62" s="105"/>
      <c r="X62" s="105"/>
      <c r="Y62" s="105">
        <v>7200</v>
      </c>
      <c r="Z62" s="105">
        <v>94425.48</v>
      </c>
      <c r="AA62" s="101">
        <f aca="true" t="shared" si="2" ref="AA62:AA96">Z62*0.03</f>
        <v>2832.7643999999996</v>
      </c>
      <c r="AB62" s="101">
        <v>1130</v>
      </c>
      <c r="AC62" s="106">
        <v>1</v>
      </c>
      <c r="AD62" s="103">
        <f aca="true" t="shared" si="3" ref="AD62:AD96">Z62+AA62+AB62</f>
        <v>98388.2444</v>
      </c>
    </row>
    <row r="63" spans="1:30" ht="15" outlineLevel="2">
      <c r="A63" s="104">
        <v>3840</v>
      </c>
      <c r="B63" s="104">
        <v>81</v>
      </c>
      <c r="C63" s="104">
        <v>2300</v>
      </c>
      <c r="D63" s="104" t="s">
        <v>489</v>
      </c>
      <c r="E63" s="104">
        <v>23324791</v>
      </c>
      <c r="F63" s="104" t="s">
        <v>491</v>
      </c>
      <c r="G63" s="100">
        <v>6767.91</v>
      </c>
      <c r="H63" s="100">
        <v>0</v>
      </c>
      <c r="I63" s="100">
        <v>124.2</v>
      </c>
      <c r="J63" s="100">
        <v>0</v>
      </c>
      <c r="K63" s="100">
        <v>0</v>
      </c>
      <c r="L63" s="100">
        <v>0</v>
      </c>
      <c r="M63" s="100">
        <v>481.21</v>
      </c>
      <c r="N63" s="100">
        <v>7373.32</v>
      </c>
      <c r="O63" s="100">
        <v>325.61</v>
      </c>
      <c r="P63" s="100">
        <v>555.25</v>
      </c>
      <c r="Q63" s="100">
        <v>0</v>
      </c>
      <c r="R63" s="100">
        <v>571.99</v>
      </c>
      <c r="S63" s="105">
        <v>8826.17</v>
      </c>
      <c r="T63" s="105">
        <v>105914.04000000001</v>
      </c>
      <c r="U63" s="105">
        <v>5100</v>
      </c>
      <c r="V63" s="105">
        <v>1510</v>
      </c>
      <c r="W63" s="105">
        <v>4159.86</v>
      </c>
      <c r="X63" s="105"/>
      <c r="Y63" s="105">
        <v>13462.325</v>
      </c>
      <c r="Z63" s="105">
        <v>119376.365</v>
      </c>
      <c r="AA63" s="101">
        <f t="shared" si="2"/>
        <v>3581.29095</v>
      </c>
      <c r="AB63" s="101">
        <v>1130</v>
      </c>
      <c r="AC63" s="106">
        <v>1</v>
      </c>
      <c r="AD63" s="103">
        <f t="shared" si="3"/>
        <v>124087.65595</v>
      </c>
    </row>
    <row r="64" spans="1:30" ht="15" outlineLevel="2">
      <c r="A64" s="104">
        <v>3840</v>
      </c>
      <c r="B64" s="104">
        <v>81</v>
      </c>
      <c r="C64" s="104">
        <v>2300</v>
      </c>
      <c r="D64" s="104" t="s">
        <v>489</v>
      </c>
      <c r="E64" s="104">
        <v>23394893</v>
      </c>
      <c r="F64" s="104" t="s">
        <v>492</v>
      </c>
      <c r="G64" s="100">
        <v>1295.8</v>
      </c>
      <c r="H64" s="100">
        <v>0</v>
      </c>
      <c r="I64" s="100">
        <v>226.23</v>
      </c>
      <c r="J64" s="100">
        <v>0</v>
      </c>
      <c r="K64" s="100">
        <v>0</v>
      </c>
      <c r="L64" s="100">
        <v>0</v>
      </c>
      <c r="M64" s="100">
        <v>91.93</v>
      </c>
      <c r="N64" s="100">
        <v>1613.96</v>
      </c>
      <c r="O64" s="100">
        <v>56.72</v>
      </c>
      <c r="P64" s="100">
        <v>123.3</v>
      </c>
      <c r="Q64" s="100">
        <v>0</v>
      </c>
      <c r="R64" s="100">
        <v>270.54</v>
      </c>
      <c r="S64" s="105">
        <v>2064.52</v>
      </c>
      <c r="T64" s="105">
        <v>24774.239999999998</v>
      </c>
      <c r="U64" s="105"/>
      <c r="V64" s="105"/>
      <c r="W64" s="105"/>
      <c r="X64" s="105"/>
      <c r="Y64" s="105">
        <v>0</v>
      </c>
      <c r="Z64" s="105">
        <v>24774.239999999998</v>
      </c>
      <c r="AA64" s="101">
        <f t="shared" si="2"/>
        <v>743.2271999999999</v>
      </c>
      <c r="AB64" s="101"/>
      <c r="AC64" s="106">
        <v>0.25</v>
      </c>
      <c r="AD64" s="103">
        <f t="shared" si="3"/>
        <v>25517.4672</v>
      </c>
    </row>
    <row r="65" spans="1:30" ht="15" outlineLevel="2">
      <c r="A65" s="104">
        <v>3840</v>
      </c>
      <c r="B65" s="104">
        <v>81</v>
      </c>
      <c r="C65" s="104">
        <v>2300</v>
      </c>
      <c r="D65" s="104" t="s">
        <v>489</v>
      </c>
      <c r="E65" s="104">
        <v>23449234</v>
      </c>
      <c r="F65" s="104" t="s">
        <v>493</v>
      </c>
      <c r="G65" s="100">
        <v>6243.87</v>
      </c>
      <c r="H65" s="100">
        <v>0</v>
      </c>
      <c r="I65" s="100">
        <v>648.6</v>
      </c>
      <c r="J65" s="100">
        <v>0</v>
      </c>
      <c r="K65" s="100">
        <v>0</v>
      </c>
      <c r="L65" s="100">
        <v>0</v>
      </c>
      <c r="M65" s="100">
        <v>0</v>
      </c>
      <c r="N65" s="100">
        <v>6892.47</v>
      </c>
      <c r="O65" s="100">
        <v>290.75</v>
      </c>
      <c r="P65" s="100">
        <v>519.19</v>
      </c>
      <c r="Q65" s="100">
        <v>0</v>
      </c>
      <c r="R65" s="100">
        <v>530.72</v>
      </c>
      <c r="S65" s="105">
        <v>8233.13</v>
      </c>
      <c r="T65" s="105">
        <v>98797.56</v>
      </c>
      <c r="U65" s="105">
        <v>5100</v>
      </c>
      <c r="V65" s="105">
        <v>1510</v>
      </c>
      <c r="W65" s="105"/>
      <c r="X65" s="105"/>
      <c r="Y65" s="105">
        <v>8262.5</v>
      </c>
      <c r="Z65" s="105">
        <v>107060.06</v>
      </c>
      <c r="AA65" s="101">
        <f t="shared" si="2"/>
        <v>3211.8017999999997</v>
      </c>
      <c r="AB65" s="101">
        <v>1130</v>
      </c>
      <c r="AC65" s="106">
        <v>1</v>
      </c>
      <c r="AD65" s="103">
        <f t="shared" si="3"/>
        <v>111401.8618</v>
      </c>
    </row>
    <row r="66" spans="1:30" ht="15" outlineLevel="2">
      <c r="A66" s="104">
        <v>3840</v>
      </c>
      <c r="B66" s="104">
        <v>81</v>
      </c>
      <c r="C66" s="104">
        <v>2300</v>
      </c>
      <c r="D66" s="104" t="s">
        <v>489</v>
      </c>
      <c r="E66" s="104">
        <v>23489289</v>
      </c>
      <c r="F66" s="104" t="s">
        <v>494</v>
      </c>
      <c r="G66" s="100">
        <v>540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540</v>
      </c>
      <c r="O66" s="100">
        <v>18.63</v>
      </c>
      <c r="P66" s="100">
        <v>40.5</v>
      </c>
      <c r="Q66" s="100">
        <v>0</v>
      </c>
      <c r="R66" s="100">
        <v>0</v>
      </c>
      <c r="S66" s="105">
        <v>599.13</v>
      </c>
      <c r="T66" s="105">
        <v>3594.7799999999997</v>
      </c>
      <c r="U66" s="105"/>
      <c r="V66" s="105"/>
      <c r="W66" s="105"/>
      <c r="X66" s="105"/>
      <c r="Y66" s="105">
        <v>0</v>
      </c>
      <c r="Z66" s="105">
        <v>3594.7799999999997</v>
      </c>
      <c r="AA66" s="101">
        <f t="shared" si="2"/>
        <v>107.84339999999999</v>
      </c>
      <c r="AB66" s="101"/>
      <c r="AC66" s="106">
        <v>0</v>
      </c>
      <c r="AD66" s="103">
        <f t="shared" si="3"/>
        <v>3702.6234</v>
      </c>
    </row>
    <row r="67" spans="1:30" ht="15" outlineLevel="2">
      <c r="A67" s="104">
        <v>3840</v>
      </c>
      <c r="B67" s="104">
        <v>81</v>
      </c>
      <c r="C67" s="104">
        <v>2300</v>
      </c>
      <c r="D67" s="104" t="s">
        <v>489</v>
      </c>
      <c r="E67" s="104">
        <v>23493810</v>
      </c>
      <c r="F67" s="104" t="s">
        <v>495</v>
      </c>
      <c r="G67" s="100">
        <v>6146.67</v>
      </c>
      <c r="H67" s="100">
        <v>0</v>
      </c>
      <c r="I67" s="100">
        <v>264.2</v>
      </c>
      <c r="J67" s="100">
        <v>0</v>
      </c>
      <c r="K67" s="100">
        <v>0</v>
      </c>
      <c r="L67" s="100">
        <v>0</v>
      </c>
      <c r="M67" s="100">
        <v>154.37</v>
      </c>
      <c r="N67" s="100">
        <v>6565.24</v>
      </c>
      <c r="O67" s="100">
        <v>267.03</v>
      </c>
      <c r="P67" s="100">
        <v>494.64</v>
      </c>
      <c r="Q67" s="100">
        <v>0</v>
      </c>
      <c r="R67" s="100">
        <v>515.79</v>
      </c>
      <c r="S67" s="105">
        <v>7842.7</v>
      </c>
      <c r="T67" s="105">
        <v>94112.4</v>
      </c>
      <c r="U67" s="105">
        <v>4675</v>
      </c>
      <c r="V67" s="105">
        <v>1510</v>
      </c>
      <c r="W67" s="105"/>
      <c r="X67" s="105"/>
      <c r="Y67" s="105">
        <v>7731.25</v>
      </c>
      <c r="Z67" s="105">
        <v>101843.65</v>
      </c>
      <c r="AA67" s="101">
        <f t="shared" si="2"/>
        <v>3055.3095</v>
      </c>
      <c r="AB67" s="101">
        <v>1130</v>
      </c>
      <c r="AC67" s="106">
        <v>1</v>
      </c>
      <c r="AD67" s="103">
        <f t="shared" si="3"/>
        <v>106028.9595</v>
      </c>
    </row>
    <row r="68" spans="1:30" ht="15" outlineLevel="2">
      <c r="A68" s="104">
        <v>3840</v>
      </c>
      <c r="B68" s="104">
        <v>81</v>
      </c>
      <c r="C68" s="104">
        <v>2300</v>
      </c>
      <c r="D68" s="104" t="s">
        <v>489</v>
      </c>
      <c r="E68" s="104">
        <v>24742066</v>
      </c>
      <c r="F68" s="104" t="s">
        <v>496</v>
      </c>
      <c r="G68" s="100">
        <v>6025.1</v>
      </c>
      <c r="H68" s="100">
        <v>0</v>
      </c>
      <c r="I68" s="100">
        <v>264.2</v>
      </c>
      <c r="J68" s="100">
        <v>0</v>
      </c>
      <c r="K68" s="100">
        <v>0</v>
      </c>
      <c r="L68" s="100">
        <v>0</v>
      </c>
      <c r="M68" s="100">
        <v>148.43</v>
      </c>
      <c r="N68" s="100">
        <v>6437.73</v>
      </c>
      <c r="O68" s="100">
        <v>257.78</v>
      </c>
      <c r="P68" s="100">
        <v>485.08</v>
      </c>
      <c r="Q68" s="100">
        <v>0</v>
      </c>
      <c r="R68" s="100">
        <v>506.22</v>
      </c>
      <c r="S68" s="105">
        <v>7686.81</v>
      </c>
      <c r="T68" s="105">
        <v>92241.72</v>
      </c>
      <c r="U68" s="105">
        <v>4250</v>
      </c>
      <c r="V68" s="105">
        <v>1510</v>
      </c>
      <c r="W68" s="105"/>
      <c r="X68" s="105"/>
      <c r="Y68" s="105">
        <v>7200</v>
      </c>
      <c r="Z68" s="105">
        <v>99441.72</v>
      </c>
      <c r="AA68" s="101">
        <f t="shared" si="2"/>
        <v>2983.2516</v>
      </c>
      <c r="AB68" s="101">
        <v>1130</v>
      </c>
      <c r="AC68" s="106">
        <v>1</v>
      </c>
      <c r="AD68" s="103">
        <f t="shared" si="3"/>
        <v>103554.9716</v>
      </c>
    </row>
    <row r="69" spans="1:30" ht="15" outlineLevel="2">
      <c r="A69" s="104">
        <v>3840</v>
      </c>
      <c r="B69" s="104">
        <v>81</v>
      </c>
      <c r="C69" s="104">
        <v>2300</v>
      </c>
      <c r="D69" s="104" t="s">
        <v>489</v>
      </c>
      <c r="E69" s="104">
        <v>24744104</v>
      </c>
      <c r="F69" s="104" t="s">
        <v>497</v>
      </c>
      <c r="G69" s="100">
        <v>5640.77</v>
      </c>
      <c r="H69" s="100">
        <v>0</v>
      </c>
      <c r="I69" s="100">
        <v>234.2</v>
      </c>
      <c r="J69" s="100">
        <v>0</v>
      </c>
      <c r="K69" s="100">
        <v>0</v>
      </c>
      <c r="L69" s="100">
        <v>0</v>
      </c>
      <c r="M69" s="100">
        <v>146.75</v>
      </c>
      <c r="N69" s="100">
        <v>6021.72</v>
      </c>
      <c r="O69" s="100">
        <v>227.62</v>
      </c>
      <c r="P69" s="100">
        <v>453.88</v>
      </c>
      <c r="Q69" s="100">
        <v>0</v>
      </c>
      <c r="R69" s="100">
        <v>1170.27</v>
      </c>
      <c r="S69" s="105">
        <v>7873.49</v>
      </c>
      <c r="T69" s="105">
        <v>94481.88</v>
      </c>
      <c r="U69" s="105">
        <v>4250</v>
      </c>
      <c r="V69" s="105">
        <v>1510</v>
      </c>
      <c r="W69" s="105"/>
      <c r="X69" s="105"/>
      <c r="Y69" s="105">
        <v>7200</v>
      </c>
      <c r="Z69" s="105">
        <v>101681.88</v>
      </c>
      <c r="AA69" s="101">
        <f t="shared" si="2"/>
        <v>3050.4564</v>
      </c>
      <c r="AB69" s="101">
        <v>1130</v>
      </c>
      <c r="AC69" s="106">
        <v>1</v>
      </c>
      <c r="AD69" s="103">
        <f t="shared" si="3"/>
        <v>105862.3364</v>
      </c>
    </row>
    <row r="70" spans="1:30" ht="15" outlineLevel="2">
      <c r="A70" s="104">
        <v>3840</v>
      </c>
      <c r="B70" s="104">
        <v>81</v>
      </c>
      <c r="C70" s="104">
        <v>2300</v>
      </c>
      <c r="D70" s="104" t="s">
        <v>489</v>
      </c>
      <c r="E70" s="104">
        <v>24756827</v>
      </c>
      <c r="F70" s="104" t="s">
        <v>498</v>
      </c>
      <c r="G70" s="100">
        <v>180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180</v>
      </c>
      <c r="O70" s="100">
        <v>6.21</v>
      </c>
      <c r="P70" s="100">
        <v>13.5</v>
      </c>
      <c r="Q70" s="100">
        <v>0</v>
      </c>
      <c r="R70" s="100">
        <v>0</v>
      </c>
      <c r="S70" s="105">
        <v>199.71</v>
      </c>
      <c r="T70" s="105">
        <v>1198.26</v>
      </c>
      <c r="U70" s="105"/>
      <c r="V70" s="105"/>
      <c r="W70" s="105"/>
      <c r="X70" s="105"/>
      <c r="Y70" s="105">
        <v>0</v>
      </c>
      <c r="Z70" s="105">
        <v>1198.26</v>
      </c>
      <c r="AA70" s="101">
        <f t="shared" si="2"/>
        <v>35.9478</v>
      </c>
      <c r="AB70" s="101"/>
      <c r="AC70" s="106">
        <v>0</v>
      </c>
      <c r="AD70" s="103">
        <f t="shared" si="3"/>
        <v>1234.2078</v>
      </c>
    </row>
    <row r="71" spans="1:30" ht="15" outlineLevel="2">
      <c r="A71" s="104">
        <v>3840</v>
      </c>
      <c r="B71" s="104">
        <v>81</v>
      </c>
      <c r="C71" s="104">
        <v>2300</v>
      </c>
      <c r="D71" s="104" t="s">
        <v>489</v>
      </c>
      <c r="E71" s="104">
        <v>24756942</v>
      </c>
      <c r="F71" s="104" t="s">
        <v>499</v>
      </c>
      <c r="G71" s="100">
        <v>6233.99</v>
      </c>
      <c r="H71" s="100">
        <v>0</v>
      </c>
      <c r="I71" s="100">
        <v>264.2</v>
      </c>
      <c r="J71" s="100">
        <v>0</v>
      </c>
      <c r="K71" s="100">
        <v>0</v>
      </c>
      <c r="L71" s="100">
        <v>0</v>
      </c>
      <c r="M71" s="100">
        <v>157.83</v>
      </c>
      <c r="N71" s="100">
        <v>6656.02</v>
      </c>
      <c r="O71" s="100">
        <v>273.61</v>
      </c>
      <c r="P71" s="100">
        <v>501.45</v>
      </c>
      <c r="Q71" s="100">
        <v>0</v>
      </c>
      <c r="R71" s="100">
        <v>522.6</v>
      </c>
      <c r="S71" s="105">
        <v>7953.68</v>
      </c>
      <c r="T71" s="105">
        <v>95444.16</v>
      </c>
      <c r="U71" s="105">
        <v>5100</v>
      </c>
      <c r="V71" s="105">
        <v>1510</v>
      </c>
      <c r="W71" s="105"/>
      <c r="X71" s="105"/>
      <c r="Y71" s="105">
        <v>8262.5</v>
      </c>
      <c r="Z71" s="105">
        <v>103706.66</v>
      </c>
      <c r="AA71" s="101">
        <f t="shared" si="2"/>
        <v>3111.1998</v>
      </c>
      <c r="AB71" s="101">
        <v>1130</v>
      </c>
      <c r="AC71" s="106">
        <v>1</v>
      </c>
      <c r="AD71" s="103">
        <f t="shared" si="3"/>
        <v>107947.8598</v>
      </c>
    </row>
    <row r="72" spans="1:30" ht="15" outlineLevel="2">
      <c r="A72" s="104">
        <v>3840</v>
      </c>
      <c r="B72" s="104">
        <v>81</v>
      </c>
      <c r="C72" s="104">
        <v>2300</v>
      </c>
      <c r="D72" s="104" t="s">
        <v>489</v>
      </c>
      <c r="E72" s="104">
        <v>24756967</v>
      </c>
      <c r="F72" s="104" t="s">
        <v>500</v>
      </c>
      <c r="G72" s="100">
        <v>5529.9</v>
      </c>
      <c r="H72" s="100">
        <v>0</v>
      </c>
      <c r="I72" s="100">
        <v>248.13</v>
      </c>
      <c r="J72" s="100">
        <v>0</v>
      </c>
      <c r="K72" s="100">
        <v>0</v>
      </c>
      <c r="L72" s="100">
        <v>0</v>
      </c>
      <c r="M72" s="100">
        <v>104.45</v>
      </c>
      <c r="N72" s="100">
        <v>5882.48</v>
      </c>
      <c r="O72" s="100">
        <v>217.53</v>
      </c>
      <c r="P72" s="100">
        <v>443.44</v>
      </c>
      <c r="Q72" s="100">
        <v>0</v>
      </c>
      <c r="R72" s="100">
        <v>1441.6</v>
      </c>
      <c r="S72" s="105">
        <v>5658</v>
      </c>
      <c r="T72" s="105">
        <v>67896</v>
      </c>
      <c r="U72" s="105"/>
      <c r="V72" s="105"/>
      <c r="W72" s="105"/>
      <c r="X72" s="105"/>
      <c r="Y72" s="105">
        <v>0</v>
      </c>
      <c r="Z72" s="105">
        <v>67896</v>
      </c>
      <c r="AA72" s="101">
        <f t="shared" si="2"/>
        <v>2036.8799999999999</v>
      </c>
      <c r="AB72" s="101"/>
      <c r="AC72" s="106">
        <v>1</v>
      </c>
      <c r="AD72" s="103">
        <f t="shared" si="3"/>
        <v>69932.88</v>
      </c>
    </row>
    <row r="73" spans="1:30" ht="15" outlineLevel="2">
      <c r="A73" s="104">
        <v>3840</v>
      </c>
      <c r="B73" s="104">
        <v>81</v>
      </c>
      <c r="C73" s="104">
        <v>2300</v>
      </c>
      <c r="D73" s="104" t="s">
        <v>489</v>
      </c>
      <c r="E73" s="104">
        <v>26436113</v>
      </c>
      <c r="F73" s="104" t="s">
        <v>501</v>
      </c>
      <c r="G73" s="100">
        <v>5531.51</v>
      </c>
      <c r="H73" s="100">
        <v>0</v>
      </c>
      <c r="I73" s="100">
        <v>258.13</v>
      </c>
      <c r="J73" s="100">
        <v>0</v>
      </c>
      <c r="K73" s="100">
        <v>0</v>
      </c>
      <c r="L73" s="100">
        <v>0</v>
      </c>
      <c r="M73" s="100">
        <v>130.56</v>
      </c>
      <c r="N73" s="100">
        <v>5920.2</v>
      </c>
      <c r="O73" s="100">
        <v>220.26</v>
      </c>
      <c r="P73" s="100">
        <v>446.27</v>
      </c>
      <c r="Q73" s="100">
        <v>0</v>
      </c>
      <c r="R73" s="100">
        <v>1448.99</v>
      </c>
      <c r="S73" s="105">
        <v>5695</v>
      </c>
      <c r="T73" s="105">
        <v>68340</v>
      </c>
      <c r="U73" s="105"/>
      <c r="V73" s="105"/>
      <c r="W73" s="105"/>
      <c r="X73" s="105"/>
      <c r="Y73" s="105">
        <v>0</v>
      </c>
      <c r="Z73" s="105">
        <v>68340</v>
      </c>
      <c r="AA73" s="101">
        <f t="shared" si="2"/>
        <v>2050.2</v>
      </c>
      <c r="AB73" s="101"/>
      <c r="AC73" s="106">
        <v>1</v>
      </c>
      <c r="AD73" s="103">
        <f t="shared" si="3"/>
        <v>70390.2</v>
      </c>
    </row>
    <row r="74" spans="1:30" ht="15" outlineLevel="2">
      <c r="A74" s="104">
        <v>3840</v>
      </c>
      <c r="B74" s="104">
        <v>81</v>
      </c>
      <c r="C74" s="104">
        <v>2300</v>
      </c>
      <c r="D74" s="104" t="s">
        <v>489</v>
      </c>
      <c r="E74" s="104">
        <v>26530394</v>
      </c>
      <c r="F74" s="104" t="s">
        <v>502</v>
      </c>
      <c r="G74" s="100">
        <v>180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180</v>
      </c>
      <c r="O74" s="100">
        <v>6.21</v>
      </c>
      <c r="P74" s="100">
        <v>13.5</v>
      </c>
      <c r="Q74" s="100">
        <v>0</v>
      </c>
      <c r="R74" s="100">
        <v>0</v>
      </c>
      <c r="S74" s="105">
        <v>199.71</v>
      </c>
      <c r="T74" s="105">
        <v>1198.26</v>
      </c>
      <c r="U74" s="105"/>
      <c r="V74" s="105"/>
      <c r="W74" s="105"/>
      <c r="X74" s="105"/>
      <c r="Y74" s="105">
        <v>0</v>
      </c>
      <c r="Z74" s="105">
        <v>1198.26</v>
      </c>
      <c r="AA74" s="101">
        <f t="shared" si="2"/>
        <v>35.9478</v>
      </c>
      <c r="AB74" s="101"/>
      <c r="AC74" s="106">
        <v>0</v>
      </c>
      <c r="AD74" s="103">
        <f t="shared" si="3"/>
        <v>1234.2078</v>
      </c>
    </row>
    <row r="75" spans="1:30" ht="15" outlineLevel="2">
      <c r="A75" s="104">
        <v>3840</v>
      </c>
      <c r="B75" s="104">
        <v>81</v>
      </c>
      <c r="C75" s="104">
        <v>2300</v>
      </c>
      <c r="D75" s="104" t="s">
        <v>489</v>
      </c>
      <c r="E75" s="104">
        <v>27512912</v>
      </c>
      <c r="F75" s="104" t="s">
        <v>503</v>
      </c>
      <c r="G75" s="100">
        <v>6042.64</v>
      </c>
      <c r="H75" s="100">
        <v>0</v>
      </c>
      <c r="I75" s="100">
        <v>264.2</v>
      </c>
      <c r="J75" s="100">
        <v>0</v>
      </c>
      <c r="K75" s="100">
        <v>0</v>
      </c>
      <c r="L75" s="100">
        <v>0</v>
      </c>
      <c r="M75" s="100">
        <v>149.16</v>
      </c>
      <c r="N75" s="100">
        <v>6456</v>
      </c>
      <c r="O75" s="100">
        <v>259.11</v>
      </c>
      <c r="P75" s="100">
        <v>486.45</v>
      </c>
      <c r="Q75" s="100">
        <v>0</v>
      </c>
      <c r="R75" s="100">
        <v>507.59</v>
      </c>
      <c r="S75" s="105">
        <v>7709.15</v>
      </c>
      <c r="T75" s="105">
        <v>92509.79999999999</v>
      </c>
      <c r="U75" s="105">
        <v>4250</v>
      </c>
      <c r="V75" s="105">
        <v>1510</v>
      </c>
      <c r="W75" s="105"/>
      <c r="X75" s="105"/>
      <c r="Y75" s="105">
        <v>7200</v>
      </c>
      <c r="Z75" s="105">
        <v>99709.79999999999</v>
      </c>
      <c r="AA75" s="101">
        <f t="shared" si="2"/>
        <v>2991.2939999999994</v>
      </c>
      <c r="AB75" s="101">
        <v>1130</v>
      </c>
      <c r="AC75" s="106">
        <v>1</v>
      </c>
      <c r="AD75" s="103">
        <f t="shared" si="3"/>
        <v>103831.09399999998</v>
      </c>
    </row>
    <row r="76" spans="1:30" ht="15" outlineLevel="2">
      <c r="A76" s="104">
        <v>3840</v>
      </c>
      <c r="B76" s="104">
        <v>81</v>
      </c>
      <c r="C76" s="104">
        <v>2300</v>
      </c>
      <c r="D76" s="104" t="s">
        <v>489</v>
      </c>
      <c r="E76" s="104">
        <v>27644434</v>
      </c>
      <c r="F76" s="104" t="s">
        <v>504</v>
      </c>
      <c r="G76" s="100">
        <v>5381.45</v>
      </c>
      <c r="H76" s="100">
        <v>0</v>
      </c>
      <c r="I76" s="100">
        <v>258.13</v>
      </c>
      <c r="J76" s="100">
        <v>0</v>
      </c>
      <c r="K76" s="100">
        <v>0</v>
      </c>
      <c r="L76" s="100">
        <v>0</v>
      </c>
      <c r="M76" s="100">
        <v>120.4</v>
      </c>
      <c r="N76" s="100">
        <v>5759.98</v>
      </c>
      <c r="O76" s="100">
        <v>208.64</v>
      </c>
      <c r="P76" s="100">
        <v>434.25</v>
      </c>
      <c r="Q76" s="100">
        <v>0</v>
      </c>
      <c r="R76" s="100">
        <v>1115.77</v>
      </c>
      <c r="S76" s="105">
        <v>7518.64</v>
      </c>
      <c r="T76" s="105">
        <v>90223.68000000001</v>
      </c>
      <c r="U76" s="105">
        <v>3500.14</v>
      </c>
      <c r="V76" s="105"/>
      <c r="W76" s="105"/>
      <c r="X76" s="105"/>
      <c r="Y76" s="105">
        <v>4375.175</v>
      </c>
      <c r="Z76" s="105">
        <v>94598.85500000001</v>
      </c>
      <c r="AA76" s="101">
        <f t="shared" si="2"/>
        <v>2837.96565</v>
      </c>
      <c r="AB76" s="101">
        <v>1130</v>
      </c>
      <c r="AC76" s="106">
        <v>1</v>
      </c>
      <c r="AD76" s="103">
        <f t="shared" si="3"/>
        <v>98566.82065000001</v>
      </c>
    </row>
    <row r="77" spans="1:30" ht="15" outlineLevel="2">
      <c r="A77" s="104">
        <v>3840</v>
      </c>
      <c r="B77" s="104">
        <v>81</v>
      </c>
      <c r="C77" s="104">
        <v>2300</v>
      </c>
      <c r="D77" s="104" t="s">
        <v>489</v>
      </c>
      <c r="E77" s="104">
        <v>28232262</v>
      </c>
      <c r="F77" s="104" t="s">
        <v>505</v>
      </c>
      <c r="G77" s="100">
        <v>720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720</v>
      </c>
      <c r="O77" s="100">
        <v>24.84</v>
      </c>
      <c r="P77" s="100">
        <v>54</v>
      </c>
      <c r="Q77" s="100">
        <v>0</v>
      </c>
      <c r="R77" s="100">
        <v>0</v>
      </c>
      <c r="S77" s="105">
        <v>798.84</v>
      </c>
      <c r="T77" s="105">
        <v>4793.04</v>
      </c>
      <c r="U77" s="105"/>
      <c r="V77" s="105"/>
      <c r="W77" s="105"/>
      <c r="X77" s="105"/>
      <c r="Y77" s="105">
        <v>0</v>
      </c>
      <c r="Z77" s="105">
        <v>4793.04</v>
      </c>
      <c r="AA77" s="101">
        <f t="shared" si="2"/>
        <v>143.7912</v>
      </c>
      <c r="AB77" s="101"/>
      <c r="AC77" s="106">
        <v>0</v>
      </c>
      <c r="AD77" s="103">
        <f t="shared" si="3"/>
        <v>4936.8312</v>
      </c>
    </row>
    <row r="78" spans="1:30" ht="15" outlineLevel="2">
      <c r="A78" s="104">
        <v>3840</v>
      </c>
      <c r="B78" s="104">
        <v>81</v>
      </c>
      <c r="C78" s="104">
        <v>2300</v>
      </c>
      <c r="D78" s="104" t="s">
        <v>489</v>
      </c>
      <c r="E78" s="104">
        <v>28257426</v>
      </c>
      <c r="F78" s="104" t="s">
        <v>506</v>
      </c>
      <c r="G78" s="100">
        <v>5938.76</v>
      </c>
      <c r="H78" s="100">
        <v>0</v>
      </c>
      <c r="I78" s="100">
        <v>224.2</v>
      </c>
      <c r="J78" s="100">
        <v>0</v>
      </c>
      <c r="K78" s="100">
        <v>0</v>
      </c>
      <c r="L78" s="100">
        <v>0</v>
      </c>
      <c r="M78" s="100">
        <v>144.83</v>
      </c>
      <c r="N78" s="100">
        <v>6307.79</v>
      </c>
      <c r="O78" s="100">
        <v>248.36</v>
      </c>
      <c r="P78" s="100">
        <v>475.33</v>
      </c>
      <c r="Q78" s="100">
        <v>0</v>
      </c>
      <c r="R78" s="100">
        <v>1227.52</v>
      </c>
      <c r="S78" s="105">
        <v>8259</v>
      </c>
      <c r="T78" s="105">
        <v>99108</v>
      </c>
      <c r="U78" s="105">
        <v>4250</v>
      </c>
      <c r="V78" s="105">
        <v>1510</v>
      </c>
      <c r="W78" s="105"/>
      <c r="X78" s="105"/>
      <c r="Y78" s="105">
        <v>7200</v>
      </c>
      <c r="Z78" s="105">
        <v>106308</v>
      </c>
      <c r="AA78" s="101">
        <f t="shared" si="2"/>
        <v>3189.24</v>
      </c>
      <c r="AB78" s="101">
        <v>1130</v>
      </c>
      <c r="AC78" s="106">
        <v>1</v>
      </c>
      <c r="AD78" s="103">
        <f t="shared" si="3"/>
        <v>110627.24</v>
      </c>
    </row>
    <row r="79" spans="1:30" ht="15" outlineLevel="2">
      <c r="A79" s="104">
        <v>3840</v>
      </c>
      <c r="B79" s="104">
        <v>81</v>
      </c>
      <c r="C79" s="104">
        <v>2300</v>
      </c>
      <c r="D79" s="104" t="s">
        <v>489</v>
      </c>
      <c r="E79" s="104">
        <v>29113446</v>
      </c>
      <c r="F79" s="104" t="s">
        <v>507</v>
      </c>
      <c r="G79" s="100">
        <v>5529.9</v>
      </c>
      <c r="H79" s="100">
        <v>0</v>
      </c>
      <c r="I79" s="100">
        <v>218.13</v>
      </c>
      <c r="J79" s="100">
        <v>0</v>
      </c>
      <c r="K79" s="100">
        <v>0</v>
      </c>
      <c r="L79" s="100">
        <v>0</v>
      </c>
      <c r="M79" s="100">
        <v>104.45</v>
      </c>
      <c r="N79" s="100">
        <v>5852.48</v>
      </c>
      <c r="O79" s="100">
        <v>215.35</v>
      </c>
      <c r="P79" s="100">
        <v>441.19</v>
      </c>
      <c r="Q79" s="100">
        <v>0</v>
      </c>
      <c r="R79" s="100">
        <v>1440.1</v>
      </c>
      <c r="S79" s="105">
        <v>5658</v>
      </c>
      <c r="T79" s="105">
        <v>67896</v>
      </c>
      <c r="U79" s="105"/>
      <c r="V79" s="105"/>
      <c r="W79" s="105"/>
      <c r="X79" s="105"/>
      <c r="Y79" s="105">
        <v>0</v>
      </c>
      <c r="Z79" s="105">
        <v>67896</v>
      </c>
      <c r="AA79" s="101">
        <f t="shared" si="2"/>
        <v>2036.8799999999999</v>
      </c>
      <c r="AB79" s="101"/>
      <c r="AC79" s="106">
        <v>1</v>
      </c>
      <c r="AD79" s="103">
        <f t="shared" si="3"/>
        <v>69932.88</v>
      </c>
    </row>
    <row r="80" spans="1:30" ht="15" outlineLevel="2">
      <c r="A80" s="104">
        <v>3840</v>
      </c>
      <c r="B80" s="104">
        <v>81</v>
      </c>
      <c r="C80" s="104">
        <v>2300</v>
      </c>
      <c r="D80" s="104" t="s">
        <v>489</v>
      </c>
      <c r="E80" s="104">
        <v>29673076</v>
      </c>
      <c r="F80" s="104" t="s">
        <v>508</v>
      </c>
      <c r="G80" s="100">
        <v>5166.21</v>
      </c>
      <c r="H80" s="100">
        <v>0</v>
      </c>
      <c r="I80" s="100">
        <v>258.13</v>
      </c>
      <c r="J80" s="100">
        <v>0</v>
      </c>
      <c r="K80" s="100">
        <v>0</v>
      </c>
      <c r="L80" s="100">
        <v>0</v>
      </c>
      <c r="M80" s="100">
        <v>407.93</v>
      </c>
      <c r="N80" s="100">
        <v>5832.27</v>
      </c>
      <c r="O80" s="100">
        <v>213.89</v>
      </c>
      <c r="P80" s="100">
        <v>439.67</v>
      </c>
      <c r="Q80" s="100">
        <v>0</v>
      </c>
      <c r="R80" s="100">
        <v>1364.46</v>
      </c>
      <c r="S80" s="105">
        <v>7850.29</v>
      </c>
      <c r="T80" s="105">
        <v>94203.48</v>
      </c>
      <c r="U80" s="105"/>
      <c r="V80" s="105"/>
      <c r="W80" s="105"/>
      <c r="X80" s="105"/>
      <c r="Y80" s="105">
        <v>0</v>
      </c>
      <c r="Z80" s="105">
        <v>94203.48</v>
      </c>
      <c r="AA80" s="101">
        <f t="shared" si="2"/>
        <v>2826.1043999999997</v>
      </c>
      <c r="AB80" s="101"/>
      <c r="AC80" s="106">
        <v>1</v>
      </c>
      <c r="AD80" s="103">
        <f t="shared" si="3"/>
        <v>97029.58439999999</v>
      </c>
    </row>
    <row r="81" spans="1:30" ht="15" outlineLevel="2">
      <c r="A81" s="104">
        <v>3840</v>
      </c>
      <c r="B81" s="104">
        <v>81</v>
      </c>
      <c r="C81" s="104">
        <v>2300</v>
      </c>
      <c r="D81" s="104" t="s">
        <v>489</v>
      </c>
      <c r="E81" s="104">
        <v>29755683</v>
      </c>
      <c r="F81" s="104" t="s">
        <v>509</v>
      </c>
      <c r="G81" s="100">
        <v>900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900</v>
      </c>
      <c r="O81" s="100">
        <v>31.05</v>
      </c>
      <c r="P81" s="100">
        <v>67.5</v>
      </c>
      <c r="Q81" s="100">
        <v>0</v>
      </c>
      <c r="R81" s="100">
        <v>0</v>
      </c>
      <c r="S81" s="105">
        <v>998.55</v>
      </c>
      <c r="T81" s="105">
        <v>5991.299999999999</v>
      </c>
      <c r="U81" s="105"/>
      <c r="V81" s="105"/>
      <c r="W81" s="105"/>
      <c r="X81" s="105"/>
      <c r="Y81" s="105">
        <v>0</v>
      </c>
      <c r="Z81" s="105">
        <v>5991.299999999999</v>
      </c>
      <c r="AA81" s="101">
        <f t="shared" si="2"/>
        <v>179.73899999999998</v>
      </c>
      <c r="AB81" s="101"/>
      <c r="AC81" s="106">
        <v>0</v>
      </c>
      <c r="AD81" s="103">
        <f t="shared" si="3"/>
        <v>6171.038999999999</v>
      </c>
    </row>
    <row r="82" spans="1:30" ht="15" outlineLevel="2">
      <c r="A82" s="104">
        <v>3840</v>
      </c>
      <c r="B82" s="104">
        <v>81</v>
      </c>
      <c r="C82" s="104">
        <v>2300</v>
      </c>
      <c r="D82" s="104" t="s">
        <v>489</v>
      </c>
      <c r="E82" s="104">
        <v>29776408</v>
      </c>
      <c r="F82" s="104" t="s">
        <v>510</v>
      </c>
      <c r="G82" s="100">
        <v>6176.93</v>
      </c>
      <c r="H82" s="100">
        <v>0</v>
      </c>
      <c r="I82" s="100">
        <v>264.2</v>
      </c>
      <c r="J82" s="100">
        <v>0</v>
      </c>
      <c r="K82" s="100">
        <v>0</v>
      </c>
      <c r="L82" s="100">
        <v>0</v>
      </c>
      <c r="M82" s="100">
        <v>154.75</v>
      </c>
      <c r="N82" s="100">
        <v>6595.88</v>
      </c>
      <c r="O82" s="100">
        <v>269.25</v>
      </c>
      <c r="P82" s="100">
        <v>496.94</v>
      </c>
      <c r="Q82" s="100">
        <v>0</v>
      </c>
      <c r="R82" s="100">
        <v>518.09</v>
      </c>
      <c r="S82" s="105">
        <v>7880.16</v>
      </c>
      <c r="T82" s="105">
        <v>94561.92</v>
      </c>
      <c r="U82" s="105">
        <v>4675</v>
      </c>
      <c r="V82" s="105">
        <v>1510</v>
      </c>
      <c r="W82" s="105"/>
      <c r="X82" s="105"/>
      <c r="Y82" s="105">
        <v>7731.25</v>
      </c>
      <c r="Z82" s="105">
        <v>102293.17</v>
      </c>
      <c r="AA82" s="101">
        <f t="shared" si="2"/>
        <v>3068.7951</v>
      </c>
      <c r="AB82" s="101">
        <v>1130</v>
      </c>
      <c r="AC82" s="106">
        <v>1</v>
      </c>
      <c r="AD82" s="103">
        <f t="shared" si="3"/>
        <v>106491.9651</v>
      </c>
    </row>
    <row r="83" spans="1:30" ht="15" outlineLevel="2">
      <c r="A83" s="104">
        <v>3840</v>
      </c>
      <c r="B83" s="104">
        <v>81</v>
      </c>
      <c r="C83" s="104">
        <v>2300</v>
      </c>
      <c r="D83" s="104" t="s">
        <v>489</v>
      </c>
      <c r="E83" s="104">
        <v>29965811</v>
      </c>
      <c r="F83" s="104" t="s">
        <v>511</v>
      </c>
      <c r="G83" s="100">
        <v>1295.8</v>
      </c>
      <c r="H83" s="100">
        <v>0</v>
      </c>
      <c r="I83" s="100">
        <v>226.23</v>
      </c>
      <c r="J83" s="100">
        <v>0</v>
      </c>
      <c r="K83" s="100">
        <v>0</v>
      </c>
      <c r="L83" s="100">
        <v>0</v>
      </c>
      <c r="M83" s="100">
        <v>91.93</v>
      </c>
      <c r="N83" s="100">
        <v>1613.96</v>
      </c>
      <c r="O83" s="100">
        <v>56.72</v>
      </c>
      <c r="P83" s="100">
        <v>123.3</v>
      </c>
      <c r="Q83" s="100">
        <v>0</v>
      </c>
      <c r="R83" s="100">
        <v>270.54</v>
      </c>
      <c r="S83" s="105">
        <v>2064.52</v>
      </c>
      <c r="T83" s="105">
        <v>24774.239999999998</v>
      </c>
      <c r="U83" s="105"/>
      <c r="V83" s="105"/>
      <c r="W83" s="105"/>
      <c r="X83" s="105"/>
      <c r="Y83" s="105">
        <v>0</v>
      </c>
      <c r="Z83" s="105">
        <v>24774.239999999998</v>
      </c>
      <c r="AA83" s="101">
        <f t="shared" si="2"/>
        <v>743.2271999999999</v>
      </c>
      <c r="AB83" s="101"/>
      <c r="AC83" s="106">
        <v>0.25</v>
      </c>
      <c r="AD83" s="103">
        <f t="shared" si="3"/>
        <v>25517.4672</v>
      </c>
    </row>
    <row r="84" spans="1:30" ht="15" outlineLevel="2">
      <c r="A84" s="104">
        <v>3840</v>
      </c>
      <c r="B84" s="104">
        <v>81</v>
      </c>
      <c r="C84" s="104">
        <v>2300</v>
      </c>
      <c r="D84" s="104" t="s">
        <v>489</v>
      </c>
      <c r="E84" s="104">
        <v>33953712</v>
      </c>
      <c r="F84" s="104" t="s">
        <v>512</v>
      </c>
      <c r="G84" s="100">
        <v>5365.85</v>
      </c>
      <c r="H84" s="100">
        <v>0</v>
      </c>
      <c r="I84" s="100">
        <v>258.13</v>
      </c>
      <c r="J84" s="100">
        <v>0</v>
      </c>
      <c r="K84" s="100">
        <v>0</v>
      </c>
      <c r="L84" s="100">
        <v>0</v>
      </c>
      <c r="M84" s="100">
        <v>95.85</v>
      </c>
      <c r="N84" s="100">
        <v>5719.83</v>
      </c>
      <c r="O84" s="100">
        <v>205.73</v>
      </c>
      <c r="P84" s="100">
        <v>431.24</v>
      </c>
      <c r="Q84" s="100">
        <v>0</v>
      </c>
      <c r="R84" s="100">
        <v>1399.22</v>
      </c>
      <c r="S84" s="105">
        <v>7756.02</v>
      </c>
      <c r="T84" s="105">
        <v>93072.24</v>
      </c>
      <c r="U84" s="105">
        <v>2237</v>
      </c>
      <c r="V84" s="105"/>
      <c r="W84" s="105"/>
      <c r="X84" s="105"/>
      <c r="Y84" s="105">
        <v>2796.25</v>
      </c>
      <c r="Z84" s="105">
        <v>95868.49</v>
      </c>
      <c r="AA84" s="101">
        <f t="shared" si="2"/>
        <v>2876.0547</v>
      </c>
      <c r="AB84" s="101"/>
      <c r="AC84" s="106">
        <v>1</v>
      </c>
      <c r="AD84" s="103">
        <f t="shared" si="3"/>
        <v>98744.5447</v>
      </c>
    </row>
    <row r="85" spans="1:30" ht="15" outlineLevel="2">
      <c r="A85" s="104">
        <v>3840</v>
      </c>
      <c r="B85" s="104">
        <v>81</v>
      </c>
      <c r="C85" s="104">
        <v>2300</v>
      </c>
      <c r="D85" s="104" t="s">
        <v>489</v>
      </c>
      <c r="E85" s="104">
        <v>33955493</v>
      </c>
      <c r="F85" s="104" t="s">
        <v>513</v>
      </c>
      <c r="G85" s="100">
        <v>900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900</v>
      </c>
      <c r="O85" s="100">
        <v>31.05</v>
      </c>
      <c r="P85" s="100">
        <v>67.5</v>
      </c>
      <c r="Q85" s="100">
        <v>0</v>
      </c>
      <c r="R85" s="100">
        <v>0</v>
      </c>
      <c r="S85" s="105">
        <v>998.55</v>
      </c>
      <c r="T85" s="105">
        <v>5991.299999999999</v>
      </c>
      <c r="U85" s="105"/>
      <c r="V85" s="105"/>
      <c r="W85" s="105"/>
      <c r="X85" s="105"/>
      <c r="Y85" s="105">
        <v>0</v>
      </c>
      <c r="Z85" s="105">
        <v>5991.299999999999</v>
      </c>
      <c r="AA85" s="101">
        <f t="shared" si="2"/>
        <v>179.73899999999998</v>
      </c>
      <c r="AB85" s="101"/>
      <c r="AC85" s="106">
        <v>0</v>
      </c>
      <c r="AD85" s="103">
        <f t="shared" si="3"/>
        <v>6171.038999999999</v>
      </c>
    </row>
    <row r="86" spans="1:30" ht="15" outlineLevel="2">
      <c r="A86" s="104">
        <v>3840</v>
      </c>
      <c r="B86" s="104">
        <v>81</v>
      </c>
      <c r="C86" s="104">
        <v>2300</v>
      </c>
      <c r="D86" s="104" t="s">
        <v>489</v>
      </c>
      <c r="E86" s="104">
        <v>35671262</v>
      </c>
      <c r="F86" s="104" t="s">
        <v>514</v>
      </c>
      <c r="G86" s="100">
        <v>3240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3240</v>
      </c>
      <c r="O86" s="100">
        <v>111.78</v>
      </c>
      <c r="P86" s="100">
        <v>243</v>
      </c>
      <c r="Q86" s="100">
        <v>0</v>
      </c>
      <c r="R86" s="100">
        <v>0</v>
      </c>
      <c r="S86" s="105">
        <v>3594.78</v>
      </c>
      <c r="T86" s="105">
        <v>21568.68</v>
      </c>
      <c r="U86" s="105"/>
      <c r="V86" s="105"/>
      <c r="W86" s="105"/>
      <c r="X86" s="105"/>
      <c r="Y86" s="105">
        <v>0</v>
      </c>
      <c r="Z86" s="105">
        <v>21568.68</v>
      </c>
      <c r="AA86" s="101">
        <f t="shared" si="2"/>
        <v>647.0604</v>
      </c>
      <c r="AB86" s="101"/>
      <c r="AC86" s="106">
        <v>0</v>
      </c>
      <c r="AD86" s="103">
        <f t="shared" si="3"/>
        <v>22215.7404</v>
      </c>
    </row>
    <row r="87" spans="1:30" ht="15" outlineLevel="2">
      <c r="A87" s="104">
        <v>3840</v>
      </c>
      <c r="B87" s="104">
        <v>81</v>
      </c>
      <c r="C87" s="104">
        <v>2300</v>
      </c>
      <c r="D87" s="104" t="s">
        <v>489</v>
      </c>
      <c r="E87" s="104">
        <v>35828557</v>
      </c>
      <c r="F87" s="104" t="s">
        <v>515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445.16</v>
      </c>
      <c r="S87" s="105">
        <v>8200</v>
      </c>
      <c r="T87" s="105">
        <v>49200</v>
      </c>
      <c r="U87" s="105">
        <v>4250</v>
      </c>
      <c r="V87" s="105">
        <v>1510</v>
      </c>
      <c r="W87" s="105"/>
      <c r="X87" s="105"/>
      <c r="Y87" s="105">
        <v>7200</v>
      </c>
      <c r="Z87" s="105">
        <v>56400</v>
      </c>
      <c r="AA87" s="101">
        <f t="shared" si="2"/>
        <v>1692</v>
      </c>
      <c r="AB87" s="101">
        <v>1130</v>
      </c>
      <c r="AC87" s="106">
        <v>0</v>
      </c>
      <c r="AD87" s="103">
        <f t="shared" si="3"/>
        <v>59222</v>
      </c>
    </row>
    <row r="88" spans="1:30" ht="15" outlineLevel="2">
      <c r="A88" s="104">
        <v>3840</v>
      </c>
      <c r="B88" s="104">
        <v>81</v>
      </c>
      <c r="C88" s="104">
        <v>2300</v>
      </c>
      <c r="D88" s="104" t="s">
        <v>489</v>
      </c>
      <c r="E88" s="104">
        <v>36085983</v>
      </c>
      <c r="F88" s="104" t="s">
        <v>516</v>
      </c>
      <c r="G88" s="100">
        <v>2700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2700</v>
      </c>
      <c r="O88" s="100">
        <v>93.15</v>
      </c>
      <c r="P88" s="100">
        <v>202.5</v>
      </c>
      <c r="Q88" s="100">
        <v>0</v>
      </c>
      <c r="R88" s="100">
        <v>0</v>
      </c>
      <c r="S88" s="105">
        <v>2995.65</v>
      </c>
      <c r="T88" s="105">
        <v>17973.9</v>
      </c>
      <c r="U88" s="105"/>
      <c r="V88" s="105"/>
      <c r="W88" s="105"/>
      <c r="X88" s="105"/>
      <c r="Y88" s="105">
        <v>0</v>
      </c>
      <c r="Z88" s="105">
        <v>17973.9</v>
      </c>
      <c r="AA88" s="101">
        <f t="shared" si="2"/>
        <v>539.217</v>
      </c>
      <c r="AB88" s="101"/>
      <c r="AC88" s="106">
        <v>0</v>
      </c>
      <c r="AD88" s="103">
        <f t="shared" si="3"/>
        <v>18513.117000000002</v>
      </c>
    </row>
    <row r="89" spans="1:30" ht="15" outlineLevel="2">
      <c r="A89" s="104">
        <v>3840</v>
      </c>
      <c r="B89" s="104">
        <v>81</v>
      </c>
      <c r="C89" s="104">
        <v>2300</v>
      </c>
      <c r="D89" s="104" t="s">
        <v>489</v>
      </c>
      <c r="E89" s="104">
        <v>36089266</v>
      </c>
      <c r="F89" s="104" t="s">
        <v>517</v>
      </c>
      <c r="G89" s="100">
        <v>180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180</v>
      </c>
      <c r="O89" s="100">
        <v>6.21</v>
      </c>
      <c r="P89" s="100">
        <v>13.5</v>
      </c>
      <c r="Q89" s="100">
        <v>0</v>
      </c>
      <c r="R89" s="100">
        <v>0</v>
      </c>
      <c r="S89" s="105">
        <v>199.71</v>
      </c>
      <c r="T89" s="105">
        <v>1198.26</v>
      </c>
      <c r="U89" s="105"/>
      <c r="V89" s="105"/>
      <c r="W89" s="105"/>
      <c r="X89" s="105"/>
      <c r="Y89" s="105">
        <v>0</v>
      </c>
      <c r="Z89" s="105">
        <v>1198.26</v>
      </c>
      <c r="AA89" s="101">
        <f t="shared" si="2"/>
        <v>35.9478</v>
      </c>
      <c r="AB89" s="101"/>
      <c r="AC89" s="106">
        <v>0</v>
      </c>
      <c r="AD89" s="103">
        <f t="shared" si="3"/>
        <v>1234.2078</v>
      </c>
    </row>
    <row r="90" spans="1:30" ht="15" outlineLevel="2">
      <c r="A90" s="104">
        <v>3840</v>
      </c>
      <c r="B90" s="104">
        <v>81</v>
      </c>
      <c r="C90" s="104">
        <v>2300</v>
      </c>
      <c r="D90" s="104" t="s">
        <v>489</v>
      </c>
      <c r="E90" s="104">
        <v>39651070</v>
      </c>
      <c r="F90" s="104" t="s">
        <v>518</v>
      </c>
      <c r="G90" s="100">
        <v>3240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3240</v>
      </c>
      <c r="O90" s="100">
        <v>111.78</v>
      </c>
      <c r="P90" s="100">
        <v>243</v>
      </c>
      <c r="Q90" s="100">
        <v>0</v>
      </c>
      <c r="R90" s="100">
        <v>0</v>
      </c>
      <c r="S90" s="105">
        <v>3594.78</v>
      </c>
      <c r="T90" s="105">
        <v>21568.68</v>
      </c>
      <c r="U90" s="105"/>
      <c r="V90" s="105"/>
      <c r="W90" s="105"/>
      <c r="X90" s="105"/>
      <c r="Y90" s="105">
        <v>0</v>
      </c>
      <c r="Z90" s="105">
        <v>21568.68</v>
      </c>
      <c r="AA90" s="101">
        <f t="shared" si="2"/>
        <v>647.0604</v>
      </c>
      <c r="AB90" s="101"/>
      <c r="AC90" s="106">
        <v>0</v>
      </c>
      <c r="AD90" s="103">
        <f t="shared" si="3"/>
        <v>22215.7404</v>
      </c>
    </row>
    <row r="91" spans="1:30" ht="15" outlineLevel="2">
      <c r="A91" s="104">
        <v>3840</v>
      </c>
      <c r="B91" s="104">
        <v>81</v>
      </c>
      <c r="C91" s="104">
        <v>2300</v>
      </c>
      <c r="D91" s="104" t="s">
        <v>489</v>
      </c>
      <c r="E91" s="104">
        <v>58986464</v>
      </c>
      <c r="F91" s="104" t="s">
        <v>519</v>
      </c>
      <c r="G91" s="100">
        <v>5963.17</v>
      </c>
      <c r="H91" s="100">
        <v>0</v>
      </c>
      <c r="I91" s="100">
        <v>264.2</v>
      </c>
      <c r="J91" s="100">
        <v>0</v>
      </c>
      <c r="K91" s="100">
        <v>0</v>
      </c>
      <c r="L91" s="100">
        <v>0</v>
      </c>
      <c r="M91" s="100">
        <v>145.1</v>
      </c>
      <c r="N91" s="100">
        <v>6372.47</v>
      </c>
      <c r="O91" s="100">
        <v>253.05</v>
      </c>
      <c r="P91" s="100">
        <v>480.19</v>
      </c>
      <c r="Q91" s="100">
        <v>0</v>
      </c>
      <c r="R91" s="100">
        <v>1234.33</v>
      </c>
      <c r="S91" s="105">
        <v>8340.04</v>
      </c>
      <c r="T91" s="105">
        <v>100080.48000000001</v>
      </c>
      <c r="U91" s="105">
        <v>4250</v>
      </c>
      <c r="V91" s="105">
        <v>1510</v>
      </c>
      <c r="W91" s="105"/>
      <c r="X91" s="105"/>
      <c r="Y91" s="105">
        <v>7200</v>
      </c>
      <c r="Z91" s="105">
        <v>107280.48000000001</v>
      </c>
      <c r="AA91" s="101">
        <f t="shared" si="2"/>
        <v>3218.4144</v>
      </c>
      <c r="AB91" s="101">
        <v>1130</v>
      </c>
      <c r="AC91" s="106">
        <v>1</v>
      </c>
      <c r="AD91" s="103">
        <f t="shared" si="3"/>
        <v>111628.8944</v>
      </c>
    </row>
    <row r="92" spans="1:30" ht="15" outlineLevel="2">
      <c r="A92" s="104">
        <v>3840</v>
      </c>
      <c r="B92" s="104">
        <v>81</v>
      </c>
      <c r="C92" s="104">
        <v>2300</v>
      </c>
      <c r="D92" s="104" t="s">
        <v>489</v>
      </c>
      <c r="E92" s="104">
        <v>59324897</v>
      </c>
      <c r="F92" s="104" t="s">
        <v>520</v>
      </c>
      <c r="G92" s="100">
        <v>6081.65</v>
      </c>
      <c r="H92" s="100">
        <v>0</v>
      </c>
      <c r="I92" s="100">
        <v>48.6</v>
      </c>
      <c r="J92" s="100">
        <v>0</v>
      </c>
      <c r="K92" s="100">
        <v>0</v>
      </c>
      <c r="L92" s="100">
        <v>0</v>
      </c>
      <c r="M92" s="100">
        <v>149.79</v>
      </c>
      <c r="N92" s="100">
        <v>6280.04</v>
      </c>
      <c r="O92" s="100">
        <v>246.35</v>
      </c>
      <c r="P92" s="100">
        <v>473.25</v>
      </c>
      <c r="Q92" s="100">
        <v>0</v>
      </c>
      <c r="R92" s="100">
        <v>499.79</v>
      </c>
      <c r="S92" s="105">
        <v>7499.43</v>
      </c>
      <c r="T92" s="105">
        <v>89993.16</v>
      </c>
      <c r="U92" s="105">
        <v>4250</v>
      </c>
      <c r="V92" s="105">
        <v>1510</v>
      </c>
      <c r="W92" s="105"/>
      <c r="X92" s="105"/>
      <c r="Y92" s="105">
        <v>7200</v>
      </c>
      <c r="Z92" s="105">
        <v>97193.16</v>
      </c>
      <c r="AA92" s="101">
        <f t="shared" si="2"/>
        <v>2915.7948</v>
      </c>
      <c r="AB92" s="101">
        <v>1130</v>
      </c>
      <c r="AC92" s="106">
        <v>1</v>
      </c>
      <c r="AD92" s="103">
        <f t="shared" si="3"/>
        <v>101238.9548</v>
      </c>
    </row>
    <row r="93" spans="1:30" ht="15" outlineLevel="2">
      <c r="A93" s="104">
        <v>3840</v>
      </c>
      <c r="B93" s="104">
        <v>81</v>
      </c>
      <c r="C93" s="104">
        <v>2300</v>
      </c>
      <c r="D93" s="104" t="s">
        <v>489</v>
      </c>
      <c r="E93" s="104">
        <v>59450478</v>
      </c>
      <c r="F93" s="104" t="s">
        <v>521</v>
      </c>
      <c r="G93" s="100">
        <v>5683.02</v>
      </c>
      <c r="H93" s="100">
        <v>0</v>
      </c>
      <c r="I93" s="100">
        <v>264.2</v>
      </c>
      <c r="J93" s="100">
        <v>0</v>
      </c>
      <c r="K93" s="100">
        <v>0</v>
      </c>
      <c r="L93" s="100">
        <v>0</v>
      </c>
      <c r="M93" s="100">
        <v>148.57</v>
      </c>
      <c r="N93" s="100">
        <v>6095.79</v>
      </c>
      <c r="O93" s="100">
        <v>232.99</v>
      </c>
      <c r="P93" s="100">
        <v>459.43</v>
      </c>
      <c r="Q93" s="100">
        <v>0</v>
      </c>
      <c r="R93" s="100">
        <v>480.58</v>
      </c>
      <c r="S93" s="105">
        <v>7268.79</v>
      </c>
      <c r="T93" s="105">
        <v>87225.48</v>
      </c>
      <c r="U93" s="105">
        <v>4250</v>
      </c>
      <c r="V93" s="105">
        <v>1510</v>
      </c>
      <c r="W93" s="105"/>
      <c r="X93" s="105"/>
      <c r="Y93" s="105">
        <v>7200</v>
      </c>
      <c r="Z93" s="105">
        <v>94425.48</v>
      </c>
      <c r="AA93" s="101">
        <f t="shared" si="2"/>
        <v>2832.7643999999996</v>
      </c>
      <c r="AB93" s="101">
        <v>1130</v>
      </c>
      <c r="AC93" s="106">
        <v>1</v>
      </c>
      <c r="AD93" s="103">
        <f t="shared" si="3"/>
        <v>98388.2444</v>
      </c>
    </row>
    <row r="94" spans="1:30" ht="15" outlineLevel="2">
      <c r="A94" s="104">
        <v>3840</v>
      </c>
      <c r="B94" s="104">
        <v>81</v>
      </c>
      <c r="C94" s="104">
        <v>2300</v>
      </c>
      <c r="D94" s="104" t="s">
        <v>489</v>
      </c>
      <c r="E94" s="104">
        <v>66090515</v>
      </c>
      <c r="F94" s="104" t="s">
        <v>522</v>
      </c>
      <c r="G94" s="100">
        <v>1800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1800</v>
      </c>
      <c r="O94" s="100">
        <v>62.1</v>
      </c>
      <c r="P94" s="100">
        <v>135</v>
      </c>
      <c r="Q94" s="100">
        <v>0</v>
      </c>
      <c r="R94" s="100">
        <v>0</v>
      </c>
      <c r="S94" s="105">
        <v>1997.1</v>
      </c>
      <c r="T94" s="105">
        <v>11982.599999999999</v>
      </c>
      <c r="U94" s="105"/>
      <c r="V94" s="105"/>
      <c r="W94" s="105"/>
      <c r="X94" s="105"/>
      <c r="Y94" s="105">
        <v>0</v>
      </c>
      <c r="Z94" s="105">
        <v>11982.599999999999</v>
      </c>
      <c r="AA94" s="101">
        <f t="shared" si="2"/>
        <v>359.47799999999995</v>
      </c>
      <c r="AB94" s="101"/>
      <c r="AC94" s="106">
        <v>0</v>
      </c>
      <c r="AD94" s="103">
        <f t="shared" si="3"/>
        <v>12342.077999999998</v>
      </c>
    </row>
    <row r="95" spans="1:30" ht="15" outlineLevel="2">
      <c r="A95" s="104">
        <v>3840</v>
      </c>
      <c r="B95" s="104">
        <v>81</v>
      </c>
      <c r="C95" s="104">
        <v>2300</v>
      </c>
      <c r="D95" s="104" t="s">
        <v>489</v>
      </c>
      <c r="E95" s="104">
        <v>304891526</v>
      </c>
      <c r="F95" s="104" t="s">
        <v>523</v>
      </c>
      <c r="G95" s="100">
        <v>1800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1800</v>
      </c>
      <c r="O95" s="100">
        <v>62.1</v>
      </c>
      <c r="P95" s="100">
        <v>135</v>
      </c>
      <c r="Q95" s="100">
        <v>0</v>
      </c>
      <c r="R95" s="100">
        <v>0</v>
      </c>
      <c r="S95" s="105">
        <v>1997.1</v>
      </c>
      <c r="T95" s="105">
        <v>11982.599999999999</v>
      </c>
      <c r="U95" s="105"/>
      <c r="V95" s="105"/>
      <c r="W95" s="105"/>
      <c r="X95" s="105"/>
      <c r="Y95" s="105">
        <v>0</v>
      </c>
      <c r="Z95" s="105">
        <v>11982.599999999999</v>
      </c>
      <c r="AA95" s="101">
        <f t="shared" si="2"/>
        <v>359.47799999999995</v>
      </c>
      <c r="AB95" s="101"/>
      <c r="AC95" s="106">
        <v>0</v>
      </c>
      <c r="AD95" s="103">
        <f t="shared" si="3"/>
        <v>12342.077999999998</v>
      </c>
    </row>
    <row r="96" spans="1:30" ht="15" outlineLevel="2">
      <c r="A96" s="104">
        <v>3840</v>
      </c>
      <c r="B96" s="104">
        <v>81</v>
      </c>
      <c r="C96" s="104">
        <v>2300</v>
      </c>
      <c r="D96" s="104" t="s">
        <v>862</v>
      </c>
      <c r="E96" s="104"/>
      <c r="F96" s="104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5">
        <v>56000</v>
      </c>
      <c r="T96" s="105">
        <v>672000</v>
      </c>
      <c r="U96" s="105"/>
      <c r="V96" s="105"/>
      <c r="W96" s="105"/>
      <c r="X96" s="105"/>
      <c r="Y96" s="105"/>
      <c r="Z96" s="105">
        <v>672000</v>
      </c>
      <c r="AA96" s="101">
        <f t="shared" si="2"/>
        <v>20160</v>
      </c>
      <c r="AB96" s="101"/>
      <c r="AC96" s="106">
        <v>7</v>
      </c>
      <c r="AD96" s="103">
        <f t="shared" si="3"/>
        <v>692160</v>
      </c>
    </row>
    <row r="97" spans="1:52" s="174" customFormat="1" ht="15.75" outlineLevel="1">
      <c r="A97" s="176"/>
      <c r="B97" s="176"/>
      <c r="C97" s="177" t="s">
        <v>919</v>
      </c>
      <c r="D97" s="176"/>
      <c r="E97" s="176"/>
      <c r="F97" s="176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78"/>
      <c r="T97" s="178"/>
      <c r="U97" s="178"/>
      <c r="V97" s="178"/>
      <c r="W97" s="178"/>
      <c r="X97" s="178"/>
      <c r="Y97" s="178"/>
      <c r="Z97" s="178"/>
      <c r="AA97" s="171"/>
      <c r="AB97" s="171"/>
      <c r="AC97" s="179">
        <f>SUBTOTAL(9,AC62:AC96)</f>
        <v>26.5</v>
      </c>
      <c r="AD97" s="173">
        <f>SUBTOTAL(9,AD62:AD96)</f>
        <v>2808805.0361000006</v>
      </c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</row>
    <row r="98" spans="1:30" ht="15" outlineLevel="2">
      <c r="A98" s="104">
        <v>3840</v>
      </c>
      <c r="B98" s="104">
        <v>81</v>
      </c>
      <c r="C98" s="104">
        <v>3200</v>
      </c>
      <c r="D98" s="104" t="s">
        <v>524</v>
      </c>
      <c r="E98" s="104">
        <v>23101843</v>
      </c>
      <c r="F98" s="104" t="s">
        <v>525</v>
      </c>
      <c r="G98" s="100">
        <v>5886.69</v>
      </c>
      <c r="H98" s="100">
        <v>0</v>
      </c>
      <c r="I98" s="100">
        <v>404.2</v>
      </c>
      <c r="J98" s="100">
        <v>0</v>
      </c>
      <c r="K98" s="100">
        <v>0</v>
      </c>
      <c r="L98" s="100">
        <v>0</v>
      </c>
      <c r="M98" s="100">
        <v>0</v>
      </c>
      <c r="N98" s="100">
        <v>6290.89</v>
      </c>
      <c r="O98" s="100">
        <v>247.14</v>
      </c>
      <c r="P98" s="100">
        <v>474.07</v>
      </c>
      <c r="Q98" s="100">
        <v>0</v>
      </c>
      <c r="R98" s="100">
        <v>491.71</v>
      </c>
      <c r="S98" s="105">
        <v>7503.81</v>
      </c>
      <c r="T98" s="105">
        <v>90045.72</v>
      </c>
      <c r="U98" s="105">
        <v>4675</v>
      </c>
      <c r="V98" s="105">
        <v>2108</v>
      </c>
      <c r="W98" s="105"/>
      <c r="X98" s="105"/>
      <c r="Y98" s="105">
        <v>8478.75</v>
      </c>
      <c r="Z98" s="105">
        <v>98524.47</v>
      </c>
      <c r="AA98" s="101">
        <f>Z98*0.03</f>
        <v>2955.7341</v>
      </c>
      <c r="AB98" s="101">
        <v>1130</v>
      </c>
      <c r="AC98" s="106">
        <v>1</v>
      </c>
      <c r="AD98" s="103">
        <f>Z98+AA98+AB98</f>
        <v>102610.2041</v>
      </c>
    </row>
    <row r="99" spans="1:30" ht="15" outlineLevel="2">
      <c r="A99" s="104">
        <v>3840</v>
      </c>
      <c r="B99" s="104">
        <v>81</v>
      </c>
      <c r="C99" s="104">
        <v>3200</v>
      </c>
      <c r="D99" s="104" t="s">
        <v>524</v>
      </c>
      <c r="E99" s="104">
        <v>56245160</v>
      </c>
      <c r="F99" s="104" t="s">
        <v>526</v>
      </c>
      <c r="G99" s="100">
        <v>6144.83</v>
      </c>
      <c r="H99" s="100">
        <v>0</v>
      </c>
      <c r="I99" s="100">
        <v>394.2</v>
      </c>
      <c r="J99" s="100">
        <v>0</v>
      </c>
      <c r="K99" s="100">
        <v>0</v>
      </c>
      <c r="L99" s="100">
        <v>0</v>
      </c>
      <c r="M99" s="100">
        <v>0</v>
      </c>
      <c r="N99" s="100">
        <v>6539.03</v>
      </c>
      <c r="O99" s="100">
        <v>265.13</v>
      </c>
      <c r="P99" s="100">
        <v>492.68</v>
      </c>
      <c r="Q99" s="100">
        <v>0</v>
      </c>
      <c r="R99" s="100">
        <v>510.57</v>
      </c>
      <c r="S99" s="105">
        <v>7807.41</v>
      </c>
      <c r="T99" s="105">
        <v>93688.92</v>
      </c>
      <c r="U99" s="105">
        <v>5100</v>
      </c>
      <c r="V99" s="105">
        <v>2108</v>
      </c>
      <c r="W99" s="105"/>
      <c r="X99" s="105"/>
      <c r="Y99" s="105">
        <v>9010</v>
      </c>
      <c r="Z99" s="105">
        <v>102698.92</v>
      </c>
      <c r="AA99" s="101">
        <f>Z99*0.03</f>
        <v>3080.9676</v>
      </c>
      <c r="AB99" s="101">
        <v>1130</v>
      </c>
      <c r="AC99" s="106">
        <v>1</v>
      </c>
      <c r="AD99" s="103">
        <f>Z99+AA99+AB99</f>
        <v>106909.8876</v>
      </c>
    </row>
    <row r="100" spans="1:30" ht="15" outlineLevel="2">
      <c r="A100" s="104">
        <v>3840</v>
      </c>
      <c r="B100" s="104">
        <v>81</v>
      </c>
      <c r="C100" s="104">
        <v>3200</v>
      </c>
      <c r="D100" s="104" t="s">
        <v>524</v>
      </c>
      <c r="E100" s="104">
        <v>59322776</v>
      </c>
      <c r="F100" s="104" t="s">
        <v>527</v>
      </c>
      <c r="G100" s="100">
        <v>6330.28</v>
      </c>
      <c r="H100" s="100">
        <v>0</v>
      </c>
      <c r="I100" s="100">
        <v>264.2</v>
      </c>
      <c r="J100" s="100">
        <v>0</v>
      </c>
      <c r="K100" s="100">
        <v>0</v>
      </c>
      <c r="L100" s="100">
        <v>0</v>
      </c>
      <c r="M100" s="100">
        <v>0</v>
      </c>
      <c r="N100" s="100">
        <v>6594.48</v>
      </c>
      <c r="O100" s="100">
        <v>269.15</v>
      </c>
      <c r="P100" s="100">
        <v>496.84</v>
      </c>
      <c r="Q100" s="100">
        <v>0</v>
      </c>
      <c r="R100" s="100">
        <v>517.98</v>
      </c>
      <c r="S100" s="105">
        <v>7878.45</v>
      </c>
      <c r="T100" s="105">
        <v>94541.4</v>
      </c>
      <c r="U100" s="105">
        <v>5100</v>
      </c>
      <c r="V100" s="105">
        <v>2108</v>
      </c>
      <c r="W100" s="105"/>
      <c r="X100" s="105"/>
      <c r="Y100" s="105">
        <v>9010</v>
      </c>
      <c r="Z100" s="105">
        <v>103551.4</v>
      </c>
      <c r="AA100" s="101">
        <f>Z100*0.03</f>
        <v>3106.542</v>
      </c>
      <c r="AB100" s="101">
        <v>1130</v>
      </c>
      <c r="AC100" s="106">
        <v>1</v>
      </c>
      <c r="AD100" s="103">
        <f>Z100+AA100+AB100</f>
        <v>107787.942</v>
      </c>
    </row>
    <row r="101" spans="1:52" s="174" customFormat="1" ht="15.75" outlineLevel="1">
      <c r="A101" s="176"/>
      <c r="B101" s="176"/>
      <c r="C101" s="177" t="s">
        <v>920</v>
      </c>
      <c r="D101" s="176"/>
      <c r="E101" s="176"/>
      <c r="F101" s="176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78"/>
      <c r="T101" s="178"/>
      <c r="U101" s="178"/>
      <c r="V101" s="178"/>
      <c r="W101" s="178"/>
      <c r="X101" s="178"/>
      <c r="Y101" s="178"/>
      <c r="Z101" s="178"/>
      <c r="AA101" s="171"/>
      <c r="AB101" s="171"/>
      <c r="AC101" s="179">
        <f>SUBTOTAL(9,AC98:AC100)</f>
        <v>3</v>
      </c>
      <c r="AD101" s="173">
        <f>SUBTOTAL(9,AD98:AD100)</f>
        <v>317308.03369999997</v>
      </c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</row>
    <row r="102" spans="1:30" ht="15" outlineLevel="2">
      <c r="A102" s="104">
        <v>3840</v>
      </c>
      <c r="B102" s="104">
        <v>81</v>
      </c>
      <c r="C102" s="104">
        <v>3210</v>
      </c>
      <c r="D102" s="104" t="s">
        <v>528</v>
      </c>
      <c r="E102" s="104">
        <v>21854492</v>
      </c>
      <c r="F102" s="104" t="s">
        <v>529</v>
      </c>
      <c r="G102" s="100">
        <v>1850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1850</v>
      </c>
      <c r="O102" s="100">
        <v>63.83</v>
      </c>
      <c r="P102" s="100">
        <v>138.75</v>
      </c>
      <c r="Q102" s="100">
        <v>0</v>
      </c>
      <c r="R102" s="100">
        <v>0</v>
      </c>
      <c r="S102" s="105">
        <v>2052.58</v>
      </c>
      <c r="T102" s="105">
        <v>12315.48</v>
      </c>
      <c r="U102" s="105"/>
      <c r="V102" s="105"/>
      <c r="W102" s="105"/>
      <c r="X102" s="105"/>
      <c r="Y102" s="105">
        <v>0</v>
      </c>
      <c r="Z102" s="105">
        <v>12315.48</v>
      </c>
      <c r="AA102" s="101">
        <f aca="true" t="shared" si="4" ref="AA102:AA120">Z102*0.03</f>
        <v>369.46439999999996</v>
      </c>
      <c r="AB102" s="101"/>
      <c r="AC102" s="106">
        <v>0</v>
      </c>
      <c r="AD102" s="103">
        <f aca="true" t="shared" si="5" ref="AD102:AD120">Z102+AA102+AB102</f>
        <v>12684.9444</v>
      </c>
    </row>
    <row r="103" spans="1:30" ht="15" outlineLevel="2">
      <c r="A103" s="104">
        <v>3840</v>
      </c>
      <c r="B103" s="104">
        <v>81</v>
      </c>
      <c r="C103" s="104">
        <v>3210</v>
      </c>
      <c r="D103" s="104" t="s">
        <v>528</v>
      </c>
      <c r="E103" s="104">
        <v>21862461</v>
      </c>
      <c r="F103" s="104" t="s">
        <v>530</v>
      </c>
      <c r="G103" s="100">
        <v>1700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1700</v>
      </c>
      <c r="O103" s="100">
        <v>58.65</v>
      </c>
      <c r="P103" s="100">
        <v>127.5</v>
      </c>
      <c r="Q103" s="100">
        <v>0</v>
      </c>
      <c r="R103" s="100">
        <v>0</v>
      </c>
      <c r="S103" s="105">
        <v>1886.15</v>
      </c>
      <c r="T103" s="105">
        <v>11316.900000000001</v>
      </c>
      <c r="U103" s="105"/>
      <c r="V103" s="105"/>
      <c r="W103" s="105"/>
      <c r="X103" s="105"/>
      <c r="Y103" s="105">
        <v>0</v>
      </c>
      <c r="Z103" s="105">
        <v>11316.900000000001</v>
      </c>
      <c r="AA103" s="101">
        <f t="shared" si="4"/>
        <v>339.507</v>
      </c>
      <c r="AB103" s="101"/>
      <c r="AC103" s="106">
        <v>0</v>
      </c>
      <c r="AD103" s="103">
        <f t="shared" si="5"/>
        <v>11656.407000000001</v>
      </c>
    </row>
    <row r="104" spans="1:30" ht="15" outlineLevel="2">
      <c r="A104" s="104">
        <v>3840</v>
      </c>
      <c r="B104" s="104">
        <v>81</v>
      </c>
      <c r="C104" s="104">
        <v>3210</v>
      </c>
      <c r="D104" s="104" t="s">
        <v>528</v>
      </c>
      <c r="E104" s="104">
        <v>23199524</v>
      </c>
      <c r="F104" s="104" t="s">
        <v>531</v>
      </c>
      <c r="G104" s="100">
        <v>450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450</v>
      </c>
      <c r="O104" s="100">
        <v>15.53</v>
      </c>
      <c r="P104" s="100">
        <v>33.75</v>
      </c>
      <c r="Q104" s="100">
        <v>0</v>
      </c>
      <c r="R104" s="100">
        <v>0</v>
      </c>
      <c r="S104" s="105">
        <v>499.28</v>
      </c>
      <c r="T104" s="105">
        <v>2995.68</v>
      </c>
      <c r="U104" s="105"/>
      <c r="V104" s="105"/>
      <c r="W104" s="105"/>
      <c r="X104" s="105"/>
      <c r="Y104" s="105">
        <v>0</v>
      </c>
      <c r="Z104" s="105">
        <v>2995.68</v>
      </c>
      <c r="AA104" s="101">
        <f t="shared" si="4"/>
        <v>89.87039999999999</v>
      </c>
      <c r="AB104" s="101"/>
      <c r="AC104" s="106">
        <v>0</v>
      </c>
      <c r="AD104" s="103">
        <f t="shared" si="5"/>
        <v>3085.5503999999996</v>
      </c>
    </row>
    <row r="105" spans="1:30" ht="15" outlineLevel="2">
      <c r="A105" s="104">
        <v>3840</v>
      </c>
      <c r="B105" s="104">
        <v>81</v>
      </c>
      <c r="C105" s="104">
        <v>3210</v>
      </c>
      <c r="D105" s="104" t="s">
        <v>528</v>
      </c>
      <c r="E105" s="104">
        <v>23488349</v>
      </c>
      <c r="F105" s="104" t="s">
        <v>532</v>
      </c>
      <c r="G105" s="100">
        <v>5794</v>
      </c>
      <c r="H105" s="100">
        <v>0</v>
      </c>
      <c r="I105" s="100">
        <v>228.13</v>
      </c>
      <c r="J105" s="100">
        <v>0</v>
      </c>
      <c r="K105" s="100">
        <v>0</v>
      </c>
      <c r="L105" s="100">
        <v>0</v>
      </c>
      <c r="M105" s="100">
        <v>0</v>
      </c>
      <c r="N105" s="100">
        <v>6022.13</v>
      </c>
      <c r="O105" s="100">
        <v>227.65</v>
      </c>
      <c r="P105" s="100">
        <v>453.91</v>
      </c>
      <c r="Q105" s="100">
        <v>0</v>
      </c>
      <c r="R105" s="100">
        <v>475.96</v>
      </c>
      <c r="S105" s="105">
        <v>7179.65</v>
      </c>
      <c r="T105" s="105">
        <v>86155.79999999999</v>
      </c>
      <c r="U105" s="105">
        <v>4675</v>
      </c>
      <c r="V105" s="105">
        <v>1510</v>
      </c>
      <c r="W105" s="105"/>
      <c r="X105" s="105"/>
      <c r="Y105" s="105">
        <v>7731.25</v>
      </c>
      <c r="Z105" s="105">
        <v>93887.04999999999</v>
      </c>
      <c r="AA105" s="101">
        <f t="shared" si="4"/>
        <v>2816.6114999999995</v>
      </c>
      <c r="AB105" s="101">
        <v>1130</v>
      </c>
      <c r="AC105" s="106">
        <v>1</v>
      </c>
      <c r="AD105" s="103">
        <f t="shared" si="5"/>
        <v>97833.66149999999</v>
      </c>
    </row>
    <row r="106" spans="1:30" ht="15" outlineLevel="2">
      <c r="A106" s="104">
        <v>3840</v>
      </c>
      <c r="B106" s="104">
        <v>81</v>
      </c>
      <c r="C106" s="104">
        <v>3210</v>
      </c>
      <c r="D106" s="104" t="s">
        <v>528</v>
      </c>
      <c r="E106" s="104">
        <v>25885146</v>
      </c>
      <c r="F106" s="104" t="s">
        <v>533</v>
      </c>
      <c r="G106" s="100">
        <v>1800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1800</v>
      </c>
      <c r="O106" s="100">
        <v>62.1</v>
      </c>
      <c r="P106" s="100">
        <v>135</v>
      </c>
      <c r="Q106" s="100">
        <v>0</v>
      </c>
      <c r="R106" s="100">
        <v>0</v>
      </c>
      <c r="S106" s="105">
        <v>1997.1</v>
      </c>
      <c r="T106" s="105">
        <v>11982.599999999999</v>
      </c>
      <c r="U106" s="105"/>
      <c r="V106" s="105"/>
      <c r="W106" s="105"/>
      <c r="X106" s="105"/>
      <c r="Y106" s="105">
        <v>0</v>
      </c>
      <c r="Z106" s="105">
        <v>11982.599999999999</v>
      </c>
      <c r="AA106" s="101">
        <f t="shared" si="4"/>
        <v>359.47799999999995</v>
      </c>
      <c r="AB106" s="101"/>
      <c r="AC106" s="106">
        <v>0</v>
      </c>
      <c r="AD106" s="103">
        <f t="shared" si="5"/>
        <v>12342.077999999998</v>
      </c>
    </row>
    <row r="107" spans="1:30" ht="15" outlineLevel="2">
      <c r="A107" s="104">
        <v>3840</v>
      </c>
      <c r="B107" s="104">
        <v>81</v>
      </c>
      <c r="C107" s="104">
        <v>3210</v>
      </c>
      <c r="D107" s="104" t="s">
        <v>528</v>
      </c>
      <c r="E107" s="104">
        <v>29195674</v>
      </c>
      <c r="F107" s="104" t="s">
        <v>534</v>
      </c>
      <c r="G107" s="100">
        <v>5184.71</v>
      </c>
      <c r="H107" s="100">
        <v>0</v>
      </c>
      <c r="I107" s="100">
        <v>258.13</v>
      </c>
      <c r="J107" s="100">
        <v>0</v>
      </c>
      <c r="K107" s="100">
        <v>0</v>
      </c>
      <c r="L107" s="100">
        <v>0</v>
      </c>
      <c r="M107" s="100">
        <v>0</v>
      </c>
      <c r="N107" s="100">
        <v>5442.84</v>
      </c>
      <c r="O107" s="100">
        <v>188.81</v>
      </c>
      <c r="P107" s="100">
        <v>410.46</v>
      </c>
      <c r="Q107" s="100">
        <v>0</v>
      </c>
      <c r="R107" s="100">
        <v>1053.92</v>
      </c>
      <c r="S107" s="105">
        <v>7096.03</v>
      </c>
      <c r="T107" s="105">
        <v>85152.36</v>
      </c>
      <c r="U107" s="105">
        <v>3825</v>
      </c>
      <c r="V107" s="105">
        <v>1510</v>
      </c>
      <c r="W107" s="105"/>
      <c r="X107" s="105"/>
      <c r="Y107" s="105">
        <v>6668.75</v>
      </c>
      <c r="Z107" s="105">
        <v>91821.11</v>
      </c>
      <c r="AA107" s="101">
        <f t="shared" si="4"/>
        <v>2754.6333</v>
      </c>
      <c r="AB107" s="101">
        <v>1130</v>
      </c>
      <c r="AC107" s="106">
        <v>1</v>
      </c>
      <c r="AD107" s="103">
        <f t="shared" si="5"/>
        <v>95705.7433</v>
      </c>
    </row>
    <row r="108" spans="1:30" ht="15" outlineLevel="2">
      <c r="A108" s="104">
        <v>3840</v>
      </c>
      <c r="B108" s="104">
        <v>81</v>
      </c>
      <c r="C108" s="104">
        <v>3210</v>
      </c>
      <c r="D108" s="104" t="s">
        <v>528</v>
      </c>
      <c r="E108" s="104">
        <v>32646937</v>
      </c>
      <c r="F108" s="104" t="s">
        <v>535</v>
      </c>
      <c r="G108" s="100">
        <v>300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300</v>
      </c>
      <c r="O108" s="100">
        <v>10.35</v>
      </c>
      <c r="P108" s="100">
        <v>22.5</v>
      </c>
      <c r="Q108" s="100">
        <v>0</v>
      </c>
      <c r="R108" s="100">
        <v>0</v>
      </c>
      <c r="S108" s="105">
        <v>332.85</v>
      </c>
      <c r="T108" s="105">
        <v>1997.1000000000001</v>
      </c>
      <c r="U108" s="105"/>
      <c r="V108" s="105"/>
      <c r="W108" s="105"/>
      <c r="X108" s="105"/>
      <c r="Y108" s="105">
        <v>0</v>
      </c>
      <c r="Z108" s="105">
        <v>1997.1000000000001</v>
      </c>
      <c r="AA108" s="101">
        <f t="shared" si="4"/>
        <v>59.913000000000004</v>
      </c>
      <c r="AB108" s="101"/>
      <c r="AC108" s="106">
        <v>0</v>
      </c>
      <c r="AD108" s="103">
        <f t="shared" si="5"/>
        <v>2057.013</v>
      </c>
    </row>
    <row r="109" spans="1:30" ht="15" outlineLevel="2">
      <c r="A109" s="104">
        <v>3840</v>
      </c>
      <c r="B109" s="104">
        <v>81</v>
      </c>
      <c r="C109" s="104">
        <v>3210</v>
      </c>
      <c r="D109" s="104" t="s">
        <v>528</v>
      </c>
      <c r="E109" s="104">
        <v>37656279</v>
      </c>
      <c r="F109" s="104" t="s">
        <v>536</v>
      </c>
      <c r="G109" s="100">
        <v>1112.5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1112.5</v>
      </c>
      <c r="O109" s="100">
        <v>38.38</v>
      </c>
      <c r="P109" s="100">
        <v>83.44</v>
      </c>
      <c r="Q109" s="100">
        <v>0</v>
      </c>
      <c r="R109" s="100">
        <v>0</v>
      </c>
      <c r="S109" s="105">
        <v>1234.32</v>
      </c>
      <c r="T109" s="105">
        <v>7405.92</v>
      </c>
      <c r="U109" s="105"/>
      <c r="V109" s="105"/>
      <c r="W109" s="105"/>
      <c r="X109" s="105"/>
      <c r="Y109" s="105">
        <v>0</v>
      </c>
      <c r="Z109" s="105">
        <v>7405.92</v>
      </c>
      <c r="AA109" s="101">
        <f t="shared" si="4"/>
        <v>222.17759999999998</v>
      </c>
      <c r="AB109" s="101"/>
      <c r="AC109" s="106">
        <v>0</v>
      </c>
      <c r="AD109" s="103">
        <f t="shared" si="5"/>
        <v>7628.0976</v>
      </c>
    </row>
    <row r="110" spans="1:30" ht="15" outlineLevel="2">
      <c r="A110" s="104">
        <v>3840</v>
      </c>
      <c r="B110" s="104">
        <v>81</v>
      </c>
      <c r="C110" s="104">
        <v>3210</v>
      </c>
      <c r="D110" s="104" t="s">
        <v>528</v>
      </c>
      <c r="E110" s="104">
        <v>39243597</v>
      </c>
      <c r="F110" s="104" t="s">
        <v>537</v>
      </c>
      <c r="G110" s="100">
        <v>1600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1600</v>
      </c>
      <c r="O110" s="100">
        <v>55.2</v>
      </c>
      <c r="P110" s="100">
        <v>120</v>
      </c>
      <c r="Q110" s="100">
        <v>0</v>
      </c>
      <c r="R110" s="100">
        <v>0</v>
      </c>
      <c r="S110" s="105">
        <v>1775.2</v>
      </c>
      <c r="T110" s="105">
        <v>10651.2</v>
      </c>
      <c r="U110" s="105"/>
      <c r="V110" s="105"/>
      <c r="W110" s="105"/>
      <c r="X110" s="105"/>
      <c r="Y110" s="105">
        <v>0</v>
      </c>
      <c r="Z110" s="105">
        <v>10651.2</v>
      </c>
      <c r="AA110" s="101">
        <f t="shared" si="4"/>
        <v>319.536</v>
      </c>
      <c r="AB110" s="101"/>
      <c r="AC110" s="106">
        <v>0</v>
      </c>
      <c r="AD110" s="103">
        <f t="shared" si="5"/>
        <v>10970.736</v>
      </c>
    </row>
    <row r="111" spans="1:30" ht="15" outlineLevel="2">
      <c r="A111" s="104">
        <v>3840</v>
      </c>
      <c r="B111" s="104">
        <v>81</v>
      </c>
      <c r="C111" s="104">
        <v>3210</v>
      </c>
      <c r="D111" s="104" t="s">
        <v>528</v>
      </c>
      <c r="E111" s="104">
        <v>40380354</v>
      </c>
      <c r="F111" s="104" t="s">
        <v>538</v>
      </c>
      <c r="G111" s="100">
        <v>800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800</v>
      </c>
      <c r="O111" s="100">
        <v>27.6</v>
      </c>
      <c r="P111" s="100">
        <v>60</v>
      </c>
      <c r="Q111" s="100">
        <v>0</v>
      </c>
      <c r="R111" s="100">
        <v>0</v>
      </c>
      <c r="S111" s="105">
        <v>887.6</v>
      </c>
      <c r="T111" s="105">
        <v>5325.6</v>
      </c>
      <c r="U111" s="105"/>
      <c r="V111" s="105"/>
      <c r="W111" s="105"/>
      <c r="X111" s="105"/>
      <c r="Y111" s="105">
        <v>0</v>
      </c>
      <c r="Z111" s="105">
        <v>5325.6</v>
      </c>
      <c r="AA111" s="101">
        <f t="shared" si="4"/>
        <v>159.768</v>
      </c>
      <c r="AB111" s="101"/>
      <c r="AC111" s="106">
        <v>0</v>
      </c>
      <c r="AD111" s="103">
        <f t="shared" si="5"/>
        <v>5485.368</v>
      </c>
    </row>
    <row r="112" spans="1:30" ht="15" outlineLevel="2">
      <c r="A112" s="104">
        <v>3840</v>
      </c>
      <c r="B112" s="104">
        <v>81</v>
      </c>
      <c r="C112" s="104">
        <v>3210</v>
      </c>
      <c r="D112" s="104" t="s">
        <v>528</v>
      </c>
      <c r="E112" s="104">
        <v>40758179</v>
      </c>
      <c r="F112" s="104" t="s">
        <v>539</v>
      </c>
      <c r="G112" s="100">
        <v>2100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2100</v>
      </c>
      <c r="O112" s="100">
        <v>72.45</v>
      </c>
      <c r="P112" s="100">
        <v>157.5</v>
      </c>
      <c r="Q112" s="100">
        <v>0</v>
      </c>
      <c r="R112" s="100">
        <v>0</v>
      </c>
      <c r="S112" s="105">
        <v>2329.95</v>
      </c>
      <c r="T112" s="105">
        <v>13979.699999999999</v>
      </c>
      <c r="U112" s="105"/>
      <c r="V112" s="105"/>
      <c r="W112" s="105"/>
      <c r="X112" s="105"/>
      <c r="Y112" s="105">
        <v>0</v>
      </c>
      <c r="Z112" s="105">
        <v>13979.699999999999</v>
      </c>
      <c r="AA112" s="101">
        <f t="shared" si="4"/>
        <v>419.39099999999996</v>
      </c>
      <c r="AB112" s="101"/>
      <c r="AC112" s="106">
        <v>0</v>
      </c>
      <c r="AD112" s="103">
        <f t="shared" si="5"/>
        <v>14399.090999999999</v>
      </c>
    </row>
    <row r="113" spans="1:30" ht="15" outlineLevel="2">
      <c r="A113" s="104">
        <v>3840</v>
      </c>
      <c r="B113" s="104">
        <v>81</v>
      </c>
      <c r="C113" s="104">
        <v>3210</v>
      </c>
      <c r="D113" s="104" t="s">
        <v>528</v>
      </c>
      <c r="E113" s="104">
        <v>50478577</v>
      </c>
      <c r="F113" s="104" t="s">
        <v>540</v>
      </c>
      <c r="G113" s="100">
        <v>550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550</v>
      </c>
      <c r="O113" s="100">
        <v>17.33</v>
      </c>
      <c r="P113" s="100">
        <v>41.25</v>
      </c>
      <c r="Q113" s="100">
        <v>0</v>
      </c>
      <c r="R113" s="100">
        <v>0</v>
      </c>
      <c r="S113" s="105">
        <v>608.58</v>
      </c>
      <c r="T113" s="105">
        <v>3651.4800000000005</v>
      </c>
      <c r="U113" s="105"/>
      <c r="V113" s="105"/>
      <c r="W113" s="105"/>
      <c r="X113" s="105"/>
      <c r="Y113" s="105">
        <v>0</v>
      </c>
      <c r="Z113" s="105">
        <v>3651.4800000000005</v>
      </c>
      <c r="AA113" s="101">
        <f t="shared" si="4"/>
        <v>109.54440000000001</v>
      </c>
      <c r="AB113" s="101"/>
      <c r="AC113" s="106">
        <v>0</v>
      </c>
      <c r="AD113" s="103">
        <f t="shared" si="5"/>
        <v>3761.0244000000007</v>
      </c>
    </row>
    <row r="114" spans="1:30" ht="15" outlineLevel="2">
      <c r="A114" s="104">
        <v>3840</v>
      </c>
      <c r="B114" s="104">
        <v>81</v>
      </c>
      <c r="C114" s="104">
        <v>3210</v>
      </c>
      <c r="D114" s="104" t="s">
        <v>528</v>
      </c>
      <c r="E114" s="104">
        <v>52076437</v>
      </c>
      <c r="F114" s="104" t="s">
        <v>541</v>
      </c>
      <c r="G114" s="100">
        <v>6330.28</v>
      </c>
      <c r="H114" s="100">
        <v>0</v>
      </c>
      <c r="I114" s="100">
        <v>174.2</v>
      </c>
      <c r="J114" s="100">
        <v>0</v>
      </c>
      <c r="K114" s="100">
        <v>0</v>
      </c>
      <c r="L114" s="100">
        <v>0</v>
      </c>
      <c r="M114" s="100">
        <v>0</v>
      </c>
      <c r="N114" s="100">
        <v>6504.48</v>
      </c>
      <c r="O114" s="100">
        <v>262.62</v>
      </c>
      <c r="P114" s="100">
        <v>490.09</v>
      </c>
      <c r="Q114" s="100">
        <v>0</v>
      </c>
      <c r="R114" s="100">
        <v>513.48</v>
      </c>
      <c r="S114" s="105">
        <v>7770.67</v>
      </c>
      <c r="T114" s="105">
        <v>93248.04000000001</v>
      </c>
      <c r="U114" s="105">
        <v>5100</v>
      </c>
      <c r="V114" s="105">
        <v>2108</v>
      </c>
      <c r="W114" s="105"/>
      <c r="X114" s="105"/>
      <c r="Y114" s="105">
        <v>9010</v>
      </c>
      <c r="Z114" s="105">
        <v>102258.04000000001</v>
      </c>
      <c r="AA114" s="101">
        <f t="shared" si="4"/>
        <v>3067.7412</v>
      </c>
      <c r="AB114" s="101">
        <v>1130</v>
      </c>
      <c r="AC114" s="106">
        <v>1</v>
      </c>
      <c r="AD114" s="103">
        <f t="shared" si="5"/>
        <v>106455.78120000001</v>
      </c>
    </row>
    <row r="115" spans="1:30" ht="15" outlineLevel="2">
      <c r="A115" s="104">
        <v>3840</v>
      </c>
      <c r="B115" s="104">
        <v>81</v>
      </c>
      <c r="C115" s="104">
        <v>3210</v>
      </c>
      <c r="D115" s="104" t="s">
        <v>528</v>
      </c>
      <c r="E115" s="104">
        <v>53100327</v>
      </c>
      <c r="F115" s="104" t="s">
        <v>542</v>
      </c>
      <c r="G115" s="100">
        <v>5562.96</v>
      </c>
      <c r="H115" s="100">
        <v>0</v>
      </c>
      <c r="I115" s="100">
        <v>238.13</v>
      </c>
      <c r="J115" s="100">
        <v>0</v>
      </c>
      <c r="K115" s="100">
        <v>0</v>
      </c>
      <c r="L115" s="100">
        <v>0</v>
      </c>
      <c r="M115" s="100">
        <v>0</v>
      </c>
      <c r="N115" s="100">
        <v>5801.09</v>
      </c>
      <c r="O115" s="100">
        <v>211.63</v>
      </c>
      <c r="P115" s="100">
        <v>437.33</v>
      </c>
      <c r="Q115" s="100">
        <v>0</v>
      </c>
      <c r="R115" s="100">
        <v>459.13</v>
      </c>
      <c r="S115" s="105">
        <v>6909.18</v>
      </c>
      <c r="T115" s="105">
        <v>82910.16</v>
      </c>
      <c r="U115" s="105">
        <v>5100</v>
      </c>
      <c r="V115" s="105">
        <v>1510</v>
      </c>
      <c r="W115" s="105"/>
      <c r="X115" s="105"/>
      <c r="Y115" s="105">
        <v>8262.5</v>
      </c>
      <c r="Z115" s="105">
        <v>91172.66</v>
      </c>
      <c r="AA115" s="101">
        <f t="shared" si="4"/>
        <v>2735.1798</v>
      </c>
      <c r="AB115" s="101">
        <v>1130</v>
      </c>
      <c r="AC115" s="106">
        <v>1</v>
      </c>
      <c r="AD115" s="103">
        <f t="shared" si="5"/>
        <v>95037.8398</v>
      </c>
    </row>
    <row r="116" spans="1:30" ht="15" outlineLevel="2">
      <c r="A116" s="104">
        <v>3840</v>
      </c>
      <c r="B116" s="104">
        <v>81</v>
      </c>
      <c r="C116" s="104">
        <v>3210</v>
      </c>
      <c r="D116" s="104" t="s">
        <v>528</v>
      </c>
      <c r="E116" s="104">
        <v>54791793</v>
      </c>
      <c r="F116" s="104" t="s">
        <v>543</v>
      </c>
      <c r="G116" s="100">
        <v>5617.05</v>
      </c>
      <c r="H116" s="100">
        <v>0</v>
      </c>
      <c r="I116" s="100">
        <v>208.13</v>
      </c>
      <c r="J116" s="100">
        <v>0</v>
      </c>
      <c r="K116" s="100">
        <v>0</v>
      </c>
      <c r="L116" s="100">
        <v>0</v>
      </c>
      <c r="M116" s="100">
        <v>0</v>
      </c>
      <c r="N116" s="100">
        <v>5825.18</v>
      </c>
      <c r="O116" s="100">
        <v>213.37</v>
      </c>
      <c r="P116" s="100">
        <v>439.14</v>
      </c>
      <c r="Q116" s="100">
        <v>0</v>
      </c>
      <c r="R116" s="100">
        <v>1135.73</v>
      </c>
      <c r="S116" s="105">
        <v>7613.42</v>
      </c>
      <c r="T116" s="105">
        <v>91361.04000000001</v>
      </c>
      <c r="U116" s="105">
        <v>4250</v>
      </c>
      <c r="V116" s="105">
        <v>1510</v>
      </c>
      <c r="W116" s="105"/>
      <c r="X116" s="105"/>
      <c r="Y116" s="105">
        <v>7200</v>
      </c>
      <c r="Z116" s="105">
        <v>98561.04000000001</v>
      </c>
      <c r="AA116" s="101">
        <f t="shared" si="4"/>
        <v>2956.8312</v>
      </c>
      <c r="AB116" s="101">
        <v>1130</v>
      </c>
      <c r="AC116" s="106">
        <v>1</v>
      </c>
      <c r="AD116" s="103">
        <f t="shared" si="5"/>
        <v>102647.87120000001</v>
      </c>
    </row>
    <row r="117" spans="1:30" ht="15" outlineLevel="2">
      <c r="A117" s="104">
        <v>3840</v>
      </c>
      <c r="B117" s="104">
        <v>81</v>
      </c>
      <c r="C117" s="104">
        <v>3210</v>
      </c>
      <c r="D117" s="104" t="s">
        <v>528</v>
      </c>
      <c r="E117" s="104">
        <v>57007619</v>
      </c>
      <c r="F117" s="104" t="s">
        <v>544</v>
      </c>
      <c r="G117" s="100">
        <v>6068.76</v>
      </c>
      <c r="H117" s="100">
        <v>0</v>
      </c>
      <c r="I117" s="100">
        <v>244.2</v>
      </c>
      <c r="J117" s="100">
        <v>0</v>
      </c>
      <c r="K117" s="100">
        <v>0</v>
      </c>
      <c r="L117" s="100">
        <v>0</v>
      </c>
      <c r="M117" s="100">
        <v>0</v>
      </c>
      <c r="N117" s="100">
        <v>6312.96</v>
      </c>
      <c r="O117" s="100">
        <v>248.74</v>
      </c>
      <c r="P117" s="100">
        <v>475.72</v>
      </c>
      <c r="Q117" s="100">
        <v>0</v>
      </c>
      <c r="R117" s="100">
        <v>497.37</v>
      </c>
      <c r="S117" s="105">
        <v>7534.79</v>
      </c>
      <c r="T117" s="105">
        <v>90417.48</v>
      </c>
      <c r="U117" s="105">
        <v>5100</v>
      </c>
      <c r="V117" s="105">
        <v>1510</v>
      </c>
      <c r="W117" s="105"/>
      <c r="X117" s="105"/>
      <c r="Y117" s="105">
        <v>8262.5</v>
      </c>
      <c r="Z117" s="105">
        <v>98679.98</v>
      </c>
      <c r="AA117" s="101">
        <f t="shared" si="4"/>
        <v>2960.3994</v>
      </c>
      <c r="AB117" s="101">
        <v>1130</v>
      </c>
      <c r="AC117" s="106">
        <v>1</v>
      </c>
      <c r="AD117" s="103">
        <f t="shared" si="5"/>
        <v>102770.37939999999</v>
      </c>
    </row>
    <row r="118" spans="1:30" ht="15" outlineLevel="2">
      <c r="A118" s="104">
        <v>3840</v>
      </c>
      <c r="B118" s="104">
        <v>81</v>
      </c>
      <c r="C118" s="104">
        <v>3210</v>
      </c>
      <c r="D118" s="104" t="s">
        <v>528</v>
      </c>
      <c r="E118" s="104">
        <v>58177247</v>
      </c>
      <c r="F118" s="104" t="s">
        <v>545</v>
      </c>
      <c r="G118" s="100">
        <v>3141.08</v>
      </c>
      <c r="H118" s="100">
        <v>0</v>
      </c>
      <c r="I118" s="100">
        <v>231.11</v>
      </c>
      <c r="J118" s="100">
        <v>0</v>
      </c>
      <c r="K118" s="100">
        <v>0</v>
      </c>
      <c r="L118" s="100">
        <v>0</v>
      </c>
      <c r="M118" s="100">
        <v>0</v>
      </c>
      <c r="N118" s="100">
        <v>3372.19</v>
      </c>
      <c r="O118" s="100">
        <v>117.38</v>
      </c>
      <c r="P118" s="100">
        <v>255.16</v>
      </c>
      <c r="Q118" s="100">
        <v>0</v>
      </c>
      <c r="R118" s="100">
        <v>654.06</v>
      </c>
      <c r="S118" s="105">
        <v>4398.79</v>
      </c>
      <c r="T118" s="105">
        <v>52785.479999999996</v>
      </c>
      <c r="U118" s="105">
        <v>2550</v>
      </c>
      <c r="V118" s="105">
        <v>906</v>
      </c>
      <c r="W118" s="105"/>
      <c r="X118" s="105"/>
      <c r="Y118" s="105">
        <v>4320</v>
      </c>
      <c r="Z118" s="105">
        <v>57105.479999999996</v>
      </c>
      <c r="AA118" s="101">
        <f t="shared" si="4"/>
        <v>1713.1644</v>
      </c>
      <c r="AB118" s="101">
        <v>677.9999999999999</v>
      </c>
      <c r="AC118" s="106">
        <v>0.6</v>
      </c>
      <c r="AD118" s="103">
        <f t="shared" si="5"/>
        <v>59496.6444</v>
      </c>
    </row>
    <row r="119" spans="1:30" ht="15" outlineLevel="2">
      <c r="A119" s="104">
        <v>3840</v>
      </c>
      <c r="B119" s="104">
        <v>81</v>
      </c>
      <c r="C119" s="104">
        <v>3210</v>
      </c>
      <c r="D119" s="104" t="s">
        <v>528</v>
      </c>
      <c r="E119" s="104">
        <v>59477547</v>
      </c>
      <c r="F119" s="104" t="s">
        <v>546</v>
      </c>
      <c r="G119" s="100">
        <v>3137.95</v>
      </c>
      <c r="H119" s="100">
        <v>0</v>
      </c>
      <c r="I119" s="100">
        <v>241.11</v>
      </c>
      <c r="J119" s="100">
        <v>0</v>
      </c>
      <c r="K119" s="100">
        <v>0</v>
      </c>
      <c r="L119" s="100">
        <v>0</v>
      </c>
      <c r="M119" s="100">
        <v>0</v>
      </c>
      <c r="N119" s="100">
        <v>3379.06</v>
      </c>
      <c r="O119" s="100">
        <v>117.61</v>
      </c>
      <c r="P119" s="100">
        <v>255.68</v>
      </c>
      <c r="Q119" s="100">
        <v>0</v>
      </c>
      <c r="R119" s="100">
        <v>653.97</v>
      </c>
      <c r="S119" s="105">
        <v>4406.32</v>
      </c>
      <c r="T119" s="105">
        <v>52875.84</v>
      </c>
      <c r="U119" s="105">
        <v>2550</v>
      </c>
      <c r="V119" s="105">
        <v>906</v>
      </c>
      <c r="W119" s="105"/>
      <c r="X119" s="105"/>
      <c r="Y119" s="105">
        <v>4320</v>
      </c>
      <c r="Z119" s="105">
        <v>57195.84</v>
      </c>
      <c r="AA119" s="101">
        <f t="shared" si="4"/>
        <v>1715.8751999999997</v>
      </c>
      <c r="AB119" s="101">
        <v>677.9999999999999</v>
      </c>
      <c r="AC119" s="106">
        <v>0.6</v>
      </c>
      <c r="AD119" s="103">
        <f t="shared" si="5"/>
        <v>59589.7152</v>
      </c>
    </row>
    <row r="120" spans="1:30" ht="15" outlineLevel="2">
      <c r="A120" s="104">
        <v>3840</v>
      </c>
      <c r="B120" s="104">
        <v>81</v>
      </c>
      <c r="C120" s="104">
        <v>3210</v>
      </c>
      <c r="D120" s="104" t="s">
        <v>528</v>
      </c>
      <c r="E120" s="104">
        <v>62873583</v>
      </c>
      <c r="F120" s="104" t="s">
        <v>547</v>
      </c>
      <c r="G120" s="100">
        <v>2300</v>
      </c>
      <c r="H120" s="100">
        <v>0</v>
      </c>
      <c r="I120" s="100">
        <v>0</v>
      </c>
      <c r="J120" s="100">
        <v>0</v>
      </c>
      <c r="K120" s="100">
        <v>0</v>
      </c>
      <c r="L120" s="100">
        <v>0</v>
      </c>
      <c r="M120" s="100">
        <v>0</v>
      </c>
      <c r="N120" s="100">
        <v>2300</v>
      </c>
      <c r="O120" s="100">
        <v>79.35</v>
      </c>
      <c r="P120" s="100">
        <v>172.5</v>
      </c>
      <c r="Q120" s="100">
        <v>0</v>
      </c>
      <c r="R120" s="100">
        <v>0</v>
      </c>
      <c r="S120" s="105">
        <v>2551.85</v>
      </c>
      <c r="T120" s="105">
        <v>15311.099999999999</v>
      </c>
      <c r="U120" s="105"/>
      <c r="V120" s="105"/>
      <c r="W120" s="105"/>
      <c r="X120" s="105"/>
      <c r="Y120" s="105">
        <v>0</v>
      </c>
      <c r="Z120" s="105">
        <v>15311.099999999999</v>
      </c>
      <c r="AA120" s="101">
        <f t="shared" si="4"/>
        <v>459.3329999999999</v>
      </c>
      <c r="AB120" s="101"/>
      <c r="AC120" s="106">
        <v>0</v>
      </c>
      <c r="AD120" s="103">
        <f t="shared" si="5"/>
        <v>15770.432999999999</v>
      </c>
    </row>
    <row r="121" spans="1:52" s="174" customFormat="1" ht="15.75" outlineLevel="1">
      <c r="A121" s="176"/>
      <c r="B121" s="176"/>
      <c r="C121" s="177" t="s">
        <v>921</v>
      </c>
      <c r="D121" s="176"/>
      <c r="E121" s="176"/>
      <c r="F121" s="176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78"/>
      <c r="T121" s="178"/>
      <c r="U121" s="178"/>
      <c r="V121" s="178"/>
      <c r="W121" s="178"/>
      <c r="X121" s="178"/>
      <c r="Y121" s="178"/>
      <c r="Z121" s="178"/>
      <c r="AA121" s="171"/>
      <c r="AB121" s="171"/>
      <c r="AC121" s="179">
        <f>SUBTOTAL(9,AC102:AC120)</f>
        <v>7.199999999999999</v>
      </c>
      <c r="AD121" s="173">
        <f>SUBTOTAL(9,AD102:AD120)</f>
        <v>819378.3788</v>
      </c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</row>
    <row r="122" spans="1:30" ht="15" outlineLevel="2">
      <c r="A122" s="104">
        <v>3840</v>
      </c>
      <c r="B122" s="104">
        <v>81</v>
      </c>
      <c r="C122" s="104">
        <v>3220</v>
      </c>
      <c r="D122" s="104" t="s">
        <v>548</v>
      </c>
      <c r="E122" s="104">
        <v>24741662</v>
      </c>
      <c r="F122" s="104" t="s">
        <v>549</v>
      </c>
      <c r="G122" s="100">
        <v>6728.62</v>
      </c>
      <c r="H122" s="100">
        <v>0</v>
      </c>
      <c r="I122" s="100">
        <v>264.2</v>
      </c>
      <c r="J122" s="100">
        <v>0</v>
      </c>
      <c r="K122" s="100">
        <v>401.08</v>
      </c>
      <c r="L122" s="100">
        <v>0</v>
      </c>
      <c r="M122" s="100">
        <v>183.3</v>
      </c>
      <c r="N122" s="100">
        <v>7577.2</v>
      </c>
      <c r="O122" s="100">
        <v>340.39</v>
      </c>
      <c r="P122" s="100">
        <v>570.54</v>
      </c>
      <c r="Q122" s="100">
        <v>0</v>
      </c>
      <c r="R122" s="100">
        <v>547.86</v>
      </c>
      <c r="S122" s="105">
        <v>9035.99</v>
      </c>
      <c r="T122" s="105">
        <v>108431.88</v>
      </c>
      <c r="U122" s="105">
        <v>5100</v>
      </c>
      <c r="V122" s="105">
        <v>2108</v>
      </c>
      <c r="W122" s="105"/>
      <c r="X122" s="105"/>
      <c r="Y122" s="105">
        <v>9010</v>
      </c>
      <c r="Z122" s="105">
        <v>117441.88</v>
      </c>
      <c r="AA122" s="101">
        <f>Z122*0.03</f>
        <v>3523.2564</v>
      </c>
      <c r="AB122" s="101">
        <v>1130</v>
      </c>
      <c r="AC122" s="106">
        <v>1</v>
      </c>
      <c r="AD122" s="103">
        <f>Z122+AA122+AB122</f>
        <v>122095.1364</v>
      </c>
    </row>
    <row r="123" spans="1:30" ht="15" outlineLevel="2">
      <c r="A123" s="104">
        <v>3840</v>
      </c>
      <c r="B123" s="104">
        <v>81</v>
      </c>
      <c r="C123" s="104">
        <v>3220</v>
      </c>
      <c r="D123" s="104" t="s">
        <v>548</v>
      </c>
      <c r="E123" s="104">
        <v>26222679</v>
      </c>
      <c r="F123" s="104" t="s">
        <v>550</v>
      </c>
      <c r="G123" s="100">
        <v>7881.82</v>
      </c>
      <c r="H123" s="100">
        <v>0</v>
      </c>
      <c r="I123" s="100">
        <v>219.9</v>
      </c>
      <c r="J123" s="100">
        <v>0</v>
      </c>
      <c r="K123" s="100">
        <v>0</v>
      </c>
      <c r="L123" s="100">
        <v>0</v>
      </c>
      <c r="M123" s="100">
        <v>120.21</v>
      </c>
      <c r="N123" s="100">
        <v>8221.93</v>
      </c>
      <c r="O123" s="100">
        <v>387.14</v>
      </c>
      <c r="P123" s="100">
        <v>618.89</v>
      </c>
      <c r="Q123" s="100">
        <v>0</v>
      </c>
      <c r="R123" s="100">
        <v>605.89</v>
      </c>
      <c r="S123" s="105">
        <v>9833.85</v>
      </c>
      <c r="T123" s="105">
        <v>118006.20000000001</v>
      </c>
      <c r="U123" s="105">
        <v>5100</v>
      </c>
      <c r="V123" s="105">
        <v>1510</v>
      </c>
      <c r="W123" s="105"/>
      <c r="X123" s="105"/>
      <c r="Y123" s="105">
        <v>8262.5</v>
      </c>
      <c r="Z123" s="105">
        <v>126268.70000000001</v>
      </c>
      <c r="AA123" s="101">
        <f>Z123*0.03</f>
        <v>3788.061</v>
      </c>
      <c r="AB123" s="101">
        <v>1130</v>
      </c>
      <c r="AC123" s="106">
        <v>1</v>
      </c>
      <c r="AD123" s="103">
        <f>Z123+AA123+AB123</f>
        <v>131186.761</v>
      </c>
    </row>
    <row r="124" spans="1:30" ht="15" outlineLevel="2">
      <c r="A124" s="104">
        <v>3840</v>
      </c>
      <c r="B124" s="104">
        <v>81</v>
      </c>
      <c r="C124" s="104">
        <v>3220</v>
      </c>
      <c r="D124" s="104" t="s">
        <v>548</v>
      </c>
      <c r="E124" s="104">
        <v>26224329</v>
      </c>
      <c r="F124" s="104" t="s">
        <v>551</v>
      </c>
      <c r="G124" s="100">
        <v>6312.99</v>
      </c>
      <c r="H124" s="100">
        <v>0</v>
      </c>
      <c r="I124" s="100">
        <v>1348.6</v>
      </c>
      <c r="J124" s="100">
        <v>0</v>
      </c>
      <c r="K124" s="100">
        <v>367.26</v>
      </c>
      <c r="L124" s="100">
        <v>0</v>
      </c>
      <c r="M124" s="100">
        <v>183.3</v>
      </c>
      <c r="N124" s="100">
        <v>8212.15</v>
      </c>
      <c r="O124" s="100">
        <v>386.43</v>
      </c>
      <c r="P124" s="100">
        <v>618.16</v>
      </c>
      <c r="Q124" s="100">
        <v>0</v>
      </c>
      <c r="R124" s="100">
        <v>570.9</v>
      </c>
      <c r="S124" s="105">
        <v>9787.64</v>
      </c>
      <c r="T124" s="105">
        <v>117451.68</v>
      </c>
      <c r="U124" s="105">
        <v>5100</v>
      </c>
      <c r="V124" s="105">
        <v>2108</v>
      </c>
      <c r="W124" s="105"/>
      <c r="X124" s="105"/>
      <c r="Y124" s="105">
        <v>9010</v>
      </c>
      <c r="Z124" s="105">
        <v>126461.68</v>
      </c>
      <c r="AA124" s="101">
        <f>Z124*0.03</f>
        <v>3793.8504</v>
      </c>
      <c r="AB124" s="101">
        <v>1130</v>
      </c>
      <c r="AC124" s="106">
        <v>1</v>
      </c>
      <c r="AD124" s="103">
        <f>Z124+AA124+AB124</f>
        <v>131385.5304</v>
      </c>
    </row>
    <row r="125" spans="1:30" ht="15" outlineLevel="2">
      <c r="A125" s="104">
        <v>3840</v>
      </c>
      <c r="B125" s="104">
        <v>81</v>
      </c>
      <c r="C125" s="104">
        <v>3220</v>
      </c>
      <c r="D125" s="104" t="s">
        <v>548</v>
      </c>
      <c r="E125" s="104">
        <v>28256147</v>
      </c>
      <c r="F125" s="104" t="s">
        <v>552</v>
      </c>
      <c r="G125" s="100">
        <v>5941.96</v>
      </c>
      <c r="H125" s="100">
        <v>0</v>
      </c>
      <c r="I125" s="100">
        <v>234.2</v>
      </c>
      <c r="J125" s="100">
        <v>0</v>
      </c>
      <c r="K125" s="100">
        <v>0</v>
      </c>
      <c r="L125" s="100">
        <v>0</v>
      </c>
      <c r="M125" s="100">
        <v>0</v>
      </c>
      <c r="N125" s="100">
        <v>6176.16</v>
      </c>
      <c r="O125" s="100">
        <v>238.82</v>
      </c>
      <c r="P125" s="100">
        <v>465.46</v>
      </c>
      <c r="Q125" s="100">
        <v>0</v>
      </c>
      <c r="R125" s="100">
        <v>487.36</v>
      </c>
      <c r="S125" s="105">
        <v>7367.8</v>
      </c>
      <c r="T125" s="105">
        <v>88413.6</v>
      </c>
      <c r="U125" s="105">
        <v>4675</v>
      </c>
      <c r="V125" s="105">
        <v>2108</v>
      </c>
      <c r="W125" s="105"/>
      <c r="X125" s="105"/>
      <c r="Y125" s="105">
        <v>8478.75</v>
      </c>
      <c r="Z125" s="105">
        <v>96892.35</v>
      </c>
      <c r="AA125" s="101">
        <f>Z125*0.03</f>
        <v>2906.7705</v>
      </c>
      <c r="AB125" s="101">
        <v>1130</v>
      </c>
      <c r="AC125" s="106">
        <v>1</v>
      </c>
      <c r="AD125" s="103">
        <f>Z125+AA125+AB125</f>
        <v>100929.1205</v>
      </c>
    </row>
    <row r="126" spans="1:30" ht="15" outlineLevel="2">
      <c r="A126" s="104">
        <v>3840</v>
      </c>
      <c r="B126" s="104">
        <v>81</v>
      </c>
      <c r="C126" s="104">
        <v>3220</v>
      </c>
      <c r="D126" s="104" t="s">
        <v>548</v>
      </c>
      <c r="E126" s="104">
        <v>53703963</v>
      </c>
      <c r="F126" s="104" t="s">
        <v>553</v>
      </c>
      <c r="G126" s="100">
        <v>7252.17</v>
      </c>
      <c r="H126" s="100">
        <v>0</v>
      </c>
      <c r="I126" s="100">
        <v>264.2</v>
      </c>
      <c r="J126" s="100">
        <v>934.91</v>
      </c>
      <c r="K126" s="100">
        <v>379.24</v>
      </c>
      <c r="L126" s="100">
        <v>0</v>
      </c>
      <c r="M126" s="100">
        <v>183.3</v>
      </c>
      <c r="N126" s="100">
        <v>9013.82</v>
      </c>
      <c r="O126" s="100">
        <v>444.55</v>
      </c>
      <c r="P126" s="100">
        <v>678.29</v>
      </c>
      <c r="Q126" s="100">
        <v>0</v>
      </c>
      <c r="R126" s="100">
        <v>623.67</v>
      </c>
      <c r="S126" s="105">
        <v>10760.33</v>
      </c>
      <c r="T126" s="105">
        <v>129123.95999999999</v>
      </c>
      <c r="U126" s="105">
        <v>5525</v>
      </c>
      <c r="V126" s="105">
        <v>2108</v>
      </c>
      <c r="W126" s="105">
        <v>4401.96</v>
      </c>
      <c r="X126" s="105"/>
      <c r="Y126" s="105">
        <v>15043.699999999999</v>
      </c>
      <c r="Z126" s="105">
        <v>144167.66</v>
      </c>
      <c r="AA126" s="101">
        <f>Z126*0.03</f>
        <v>4325.0298</v>
      </c>
      <c r="AB126" s="101">
        <v>1130</v>
      </c>
      <c r="AC126" s="106">
        <v>1</v>
      </c>
      <c r="AD126" s="103">
        <f>Z126+AA126+AB126</f>
        <v>149622.6898</v>
      </c>
    </row>
    <row r="127" spans="1:52" s="174" customFormat="1" ht="15.75" outlineLevel="1">
      <c r="A127" s="176"/>
      <c r="B127" s="176"/>
      <c r="C127" s="177" t="s">
        <v>922</v>
      </c>
      <c r="D127" s="176"/>
      <c r="E127" s="176"/>
      <c r="F127" s="176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78"/>
      <c r="T127" s="178"/>
      <c r="U127" s="178"/>
      <c r="V127" s="178"/>
      <c r="W127" s="178"/>
      <c r="X127" s="178"/>
      <c r="Y127" s="178"/>
      <c r="Z127" s="178"/>
      <c r="AA127" s="171"/>
      <c r="AB127" s="171"/>
      <c r="AC127" s="179">
        <f>SUBTOTAL(9,AC122:AC126)</f>
        <v>5</v>
      </c>
      <c r="AD127" s="173">
        <f>SUBTOTAL(9,AD122:AD126)</f>
        <v>635219.2381</v>
      </c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</row>
    <row r="128" spans="1:30" ht="15" outlineLevel="2">
      <c r="A128" s="104">
        <v>3840</v>
      </c>
      <c r="B128" s="104">
        <v>81</v>
      </c>
      <c r="C128" s="104">
        <v>3221</v>
      </c>
      <c r="D128" s="104" t="s">
        <v>554</v>
      </c>
      <c r="E128" s="104">
        <v>52428026</v>
      </c>
      <c r="F128" s="104" t="s">
        <v>555</v>
      </c>
      <c r="G128" s="100">
        <v>2400</v>
      </c>
      <c r="H128" s="100">
        <v>0</v>
      </c>
      <c r="I128" s="100">
        <v>0</v>
      </c>
      <c r="J128" s="100">
        <v>0</v>
      </c>
      <c r="K128" s="100">
        <v>0</v>
      </c>
      <c r="L128" s="100">
        <v>0</v>
      </c>
      <c r="M128" s="100">
        <v>0</v>
      </c>
      <c r="N128" s="100">
        <v>2400</v>
      </c>
      <c r="O128" s="100">
        <v>82.8</v>
      </c>
      <c r="P128" s="100">
        <v>180</v>
      </c>
      <c r="Q128" s="100">
        <v>0</v>
      </c>
      <c r="R128" s="100">
        <v>288</v>
      </c>
      <c r="S128" s="105">
        <v>2950.8</v>
      </c>
      <c r="T128" s="105">
        <v>17704.800000000003</v>
      </c>
      <c r="U128" s="105">
        <v>803.5</v>
      </c>
      <c r="V128" s="105"/>
      <c r="W128" s="105"/>
      <c r="X128" s="105"/>
      <c r="Y128" s="105">
        <v>1004.375</v>
      </c>
      <c r="Z128" s="105">
        <v>18709.175000000003</v>
      </c>
      <c r="AA128" s="101">
        <f>Z128*0.03</f>
        <v>561.27525</v>
      </c>
      <c r="AB128" s="101"/>
      <c r="AC128" s="106">
        <v>0</v>
      </c>
      <c r="AD128" s="103">
        <f>Z128+AA128+AB128</f>
        <v>19270.45025</v>
      </c>
    </row>
    <row r="129" spans="1:30" ht="15" outlineLevel="2">
      <c r="A129" s="104">
        <v>3840</v>
      </c>
      <c r="B129" s="104">
        <v>81</v>
      </c>
      <c r="C129" s="104">
        <v>3221</v>
      </c>
      <c r="D129" s="104" t="s">
        <v>554</v>
      </c>
      <c r="E129" s="104">
        <v>54386677</v>
      </c>
      <c r="F129" s="104" t="s">
        <v>556</v>
      </c>
      <c r="G129" s="100">
        <v>2400</v>
      </c>
      <c r="H129" s="100">
        <v>0</v>
      </c>
      <c r="I129" s="100">
        <v>0</v>
      </c>
      <c r="J129" s="100">
        <v>0</v>
      </c>
      <c r="K129" s="100">
        <v>0</v>
      </c>
      <c r="L129" s="100">
        <v>0</v>
      </c>
      <c r="M129" s="100">
        <v>0</v>
      </c>
      <c r="N129" s="100">
        <v>2400</v>
      </c>
      <c r="O129" s="100">
        <v>83.84</v>
      </c>
      <c r="P129" s="100">
        <v>182.25</v>
      </c>
      <c r="Q129" s="100">
        <v>0</v>
      </c>
      <c r="R129" s="100">
        <v>210</v>
      </c>
      <c r="S129" s="105">
        <v>2876.09</v>
      </c>
      <c r="T129" s="105">
        <v>17256.54</v>
      </c>
      <c r="U129" s="105">
        <v>803.25</v>
      </c>
      <c r="V129" s="105"/>
      <c r="W129" s="105"/>
      <c r="X129" s="105"/>
      <c r="Y129" s="105">
        <v>1004.0625</v>
      </c>
      <c r="Z129" s="105">
        <v>18260.6025</v>
      </c>
      <c r="AA129" s="101">
        <f>Z129*0.03</f>
        <v>547.818075</v>
      </c>
      <c r="AB129" s="101"/>
      <c r="AC129" s="106">
        <v>0</v>
      </c>
      <c r="AD129" s="103">
        <f>Z129+AA129+AB129</f>
        <v>18808.420575</v>
      </c>
    </row>
    <row r="130" spans="1:52" s="174" customFormat="1" ht="15.75" outlineLevel="1">
      <c r="A130" s="176"/>
      <c r="B130" s="176"/>
      <c r="C130" s="177" t="s">
        <v>923</v>
      </c>
      <c r="D130" s="176"/>
      <c r="E130" s="176"/>
      <c r="F130" s="176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78"/>
      <c r="T130" s="178"/>
      <c r="U130" s="178"/>
      <c r="V130" s="178"/>
      <c r="W130" s="178"/>
      <c r="X130" s="178"/>
      <c r="Y130" s="178"/>
      <c r="Z130" s="178"/>
      <c r="AA130" s="171"/>
      <c r="AB130" s="171"/>
      <c r="AC130" s="179">
        <f>SUBTOTAL(9,AC128:AC129)</f>
        <v>0</v>
      </c>
      <c r="AD130" s="173">
        <f>SUBTOTAL(9,AD128:AD129)</f>
        <v>38078.870825000005</v>
      </c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</row>
    <row r="131" spans="1:30" ht="15" outlineLevel="2">
      <c r="A131" s="104">
        <v>3840</v>
      </c>
      <c r="B131" s="104">
        <v>81</v>
      </c>
      <c r="C131" s="104">
        <v>3310</v>
      </c>
      <c r="D131" s="104" t="s">
        <v>557</v>
      </c>
      <c r="E131" s="104">
        <v>34229682</v>
      </c>
      <c r="F131" s="104" t="s">
        <v>558</v>
      </c>
      <c r="G131" s="100">
        <v>5665.43</v>
      </c>
      <c r="H131" s="100">
        <v>0</v>
      </c>
      <c r="I131" s="100">
        <v>264.2</v>
      </c>
      <c r="J131" s="100">
        <v>0</v>
      </c>
      <c r="K131" s="100">
        <v>0</v>
      </c>
      <c r="L131" s="100">
        <v>0</v>
      </c>
      <c r="M131" s="100">
        <v>0</v>
      </c>
      <c r="N131" s="100">
        <v>5929.63</v>
      </c>
      <c r="O131" s="100">
        <v>220.94</v>
      </c>
      <c r="P131" s="100">
        <v>446.97</v>
      </c>
      <c r="Q131" s="100">
        <v>0</v>
      </c>
      <c r="R131" s="100">
        <v>468.12</v>
      </c>
      <c r="S131" s="105">
        <v>7065.66</v>
      </c>
      <c r="T131" s="105">
        <v>84787.92</v>
      </c>
      <c r="U131" s="105">
        <v>4250</v>
      </c>
      <c r="V131" s="105">
        <v>1510</v>
      </c>
      <c r="W131" s="105"/>
      <c r="X131" s="105"/>
      <c r="Y131" s="105">
        <v>7200</v>
      </c>
      <c r="Z131" s="105">
        <v>91987.92</v>
      </c>
      <c r="AA131" s="101">
        <f>Z131*0.03</f>
        <v>2759.6376</v>
      </c>
      <c r="AB131" s="101">
        <v>1130</v>
      </c>
      <c r="AC131" s="106">
        <v>1</v>
      </c>
      <c r="AD131" s="103">
        <f>Z131+AA131+AB131</f>
        <v>95877.5576</v>
      </c>
    </row>
    <row r="132" spans="1:30" ht="15" outlineLevel="2">
      <c r="A132" s="104">
        <v>3840</v>
      </c>
      <c r="B132" s="104">
        <v>81</v>
      </c>
      <c r="C132" s="104">
        <v>3310</v>
      </c>
      <c r="D132" s="104" t="s">
        <v>557</v>
      </c>
      <c r="E132" s="104">
        <v>53100160</v>
      </c>
      <c r="F132" s="104" t="s">
        <v>559</v>
      </c>
      <c r="G132" s="100">
        <v>4551.52</v>
      </c>
      <c r="H132" s="100">
        <v>0</v>
      </c>
      <c r="I132" s="100">
        <v>252.05</v>
      </c>
      <c r="J132" s="100">
        <v>0</v>
      </c>
      <c r="K132" s="100">
        <v>0</v>
      </c>
      <c r="L132" s="100">
        <v>0</v>
      </c>
      <c r="M132" s="100">
        <v>0</v>
      </c>
      <c r="N132" s="100">
        <v>4803.57</v>
      </c>
      <c r="O132" s="100">
        <v>166.76</v>
      </c>
      <c r="P132" s="100">
        <v>362.52</v>
      </c>
      <c r="Q132" s="100">
        <v>0</v>
      </c>
      <c r="R132" s="100">
        <v>383.96</v>
      </c>
      <c r="S132" s="105">
        <v>5716.81</v>
      </c>
      <c r="T132" s="105">
        <v>68601.72</v>
      </c>
      <c r="U132" s="105">
        <v>3187.5</v>
      </c>
      <c r="V132" s="105">
        <v>1132.5</v>
      </c>
      <c r="W132" s="105"/>
      <c r="X132" s="105"/>
      <c r="Y132" s="105">
        <v>5400</v>
      </c>
      <c r="Z132" s="105">
        <v>74001.72</v>
      </c>
      <c r="AA132" s="101">
        <f>Z132*0.03</f>
        <v>2220.0516</v>
      </c>
      <c r="AB132" s="101">
        <v>847.4999999999999</v>
      </c>
      <c r="AC132" s="106">
        <v>0.75</v>
      </c>
      <c r="AD132" s="103">
        <f>Z132+AA132+AB132</f>
        <v>77069.27160000001</v>
      </c>
    </row>
    <row r="133" spans="1:30" ht="15" outlineLevel="2">
      <c r="A133" s="104">
        <v>3840</v>
      </c>
      <c r="B133" s="104">
        <v>81</v>
      </c>
      <c r="C133" s="104">
        <v>3310</v>
      </c>
      <c r="D133" s="104" t="s">
        <v>557</v>
      </c>
      <c r="E133" s="104">
        <v>54452891</v>
      </c>
      <c r="F133" s="104" t="s">
        <v>560</v>
      </c>
      <c r="G133" s="100">
        <v>4613.26</v>
      </c>
      <c r="H133" s="100">
        <v>0</v>
      </c>
      <c r="I133" s="100">
        <v>252.05</v>
      </c>
      <c r="J133" s="100">
        <v>0</v>
      </c>
      <c r="K133" s="100">
        <v>0</v>
      </c>
      <c r="L133" s="100">
        <v>0</v>
      </c>
      <c r="M133" s="100">
        <v>0</v>
      </c>
      <c r="N133" s="100">
        <v>4865.31</v>
      </c>
      <c r="O133" s="100">
        <v>168.89</v>
      </c>
      <c r="P133" s="100">
        <v>367.15</v>
      </c>
      <c r="Q133" s="100">
        <v>0</v>
      </c>
      <c r="R133" s="100">
        <v>388.59</v>
      </c>
      <c r="S133" s="105">
        <v>5789.94</v>
      </c>
      <c r="T133" s="105">
        <v>69479.28</v>
      </c>
      <c r="U133" s="105">
        <v>3506.25</v>
      </c>
      <c r="V133" s="105">
        <v>1132.5</v>
      </c>
      <c r="W133" s="105"/>
      <c r="X133" s="105"/>
      <c r="Y133" s="105">
        <v>5798.4375</v>
      </c>
      <c r="Z133" s="105">
        <v>75277.7175</v>
      </c>
      <c r="AA133" s="101">
        <f>Z133*0.03</f>
        <v>2258.331525</v>
      </c>
      <c r="AB133" s="101">
        <v>847.4999999999999</v>
      </c>
      <c r="AC133" s="106">
        <v>0.75</v>
      </c>
      <c r="AD133" s="103">
        <f>Z133+AA133+AB133</f>
        <v>78383.549025</v>
      </c>
    </row>
    <row r="134" spans="1:30" ht="15" outlineLevel="2">
      <c r="A134" s="104">
        <v>3840</v>
      </c>
      <c r="B134" s="104">
        <v>81</v>
      </c>
      <c r="C134" s="104">
        <v>3310</v>
      </c>
      <c r="D134" s="104" t="s">
        <v>557</v>
      </c>
      <c r="E134" s="104">
        <v>59966994</v>
      </c>
      <c r="F134" s="104" t="s">
        <v>561</v>
      </c>
      <c r="G134" s="100">
        <v>4375.5</v>
      </c>
      <c r="H134" s="100">
        <v>0</v>
      </c>
      <c r="I134" s="100">
        <v>252.05</v>
      </c>
      <c r="J134" s="100">
        <v>0</v>
      </c>
      <c r="K134" s="100">
        <v>0</v>
      </c>
      <c r="L134" s="100">
        <v>0</v>
      </c>
      <c r="M134" s="100">
        <v>0</v>
      </c>
      <c r="N134" s="100">
        <v>4627.55</v>
      </c>
      <c r="O134" s="100">
        <v>160.69</v>
      </c>
      <c r="P134" s="100">
        <v>349.32</v>
      </c>
      <c r="Q134" s="100">
        <v>0</v>
      </c>
      <c r="R134" s="100">
        <v>895.82</v>
      </c>
      <c r="S134" s="105">
        <v>6033.38</v>
      </c>
      <c r="T134" s="105">
        <v>72400.56</v>
      </c>
      <c r="U134" s="105">
        <v>2868.75</v>
      </c>
      <c r="V134" s="105">
        <v>1132.5</v>
      </c>
      <c r="W134" s="105"/>
      <c r="X134" s="105"/>
      <c r="Y134" s="105">
        <v>5001.5625</v>
      </c>
      <c r="Z134" s="105">
        <v>77402.1225</v>
      </c>
      <c r="AA134" s="101">
        <f>Z134*0.03</f>
        <v>2322.063675</v>
      </c>
      <c r="AB134" s="101">
        <v>847.4999999999999</v>
      </c>
      <c r="AC134" s="106">
        <v>0.75</v>
      </c>
      <c r="AD134" s="103">
        <f>Z134+AA134+AB134</f>
        <v>80571.686175</v>
      </c>
    </row>
    <row r="135" spans="1:52" s="174" customFormat="1" ht="15.75" outlineLevel="1">
      <c r="A135" s="176"/>
      <c r="B135" s="176"/>
      <c r="C135" s="177" t="s">
        <v>924</v>
      </c>
      <c r="D135" s="176"/>
      <c r="E135" s="176"/>
      <c r="F135" s="176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78"/>
      <c r="T135" s="178"/>
      <c r="U135" s="178"/>
      <c r="V135" s="178"/>
      <c r="W135" s="178"/>
      <c r="X135" s="178"/>
      <c r="Y135" s="178"/>
      <c r="Z135" s="178"/>
      <c r="AA135" s="171"/>
      <c r="AB135" s="171"/>
      <c r="AC135" s="179">
        <f>SUBTOTAL(9,AC131:AC134)</f>
        <v>3.25</v>
      </c>
      <c r="AD135" s="173">
        <f>SUBTOTAL(9,AD131:AD134)</f>
        <v>331902.0644</v>
      </c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</row>
    <row r="136" spans="1:30" ht="15" outlineLevel="2">
      <c r="A136" s="104">
        <v>3840</v>
      </c>
      <c r="B136" s="104">
        <v>81</v>
      </c>
      <c r="C136" s="104">
        <v>3311</v>
      </c>
      <c r="D136" s="104" t="s">
        <v>562</v>
      </c>
      <c r="E136" s="104">
        <v>25893579</v>
      </c>
      <c r="F136" s="104" t="s">
        <v>563</v>
      </c>
      <c r="G136" s="100">
        <v>2239.53</v>
      </c>
      <c r="H136" s="100">
        <v>0</v>
      </c>
      <c r="I136" s="100">
        <v>20.41</v>
      </c>
      <c r="J136" s="100">
        <v>0</v>
      </c>
      <c r="K136" s="100">
        <v>0</v>
      </c>
      <c r="L136" s="100">
        <v>0</v>
      </c>
      <c r="M136" s="100">
        <v>0</v>
      </c>
      <c r="N136" s="100">
        <v>2259.94</v>
      </c>
      <c r="O136" s="100">
        <v>79</v>
      </c>
      <c r="P136" s="100">
        <v>171.75</v>
      </c>
      <c r="Q136" s="100">
        <v>0</v>
      </c>
      <c r="R136" s="100">
        <v>298.74</v>
      </c>
      <c r="S136" s="105">
        <v>2809.43</v>
      </c>
      <c r="T136" s="105">
        <v>33713.159999999996</v>
      </c>
      <c r="U136" s="105">
        <v>1780.11</v>
      </c>
      <c r="V136" s="105"/>
      <c r="W136" s="105"/>
      <c r="X136" s="105"/>
      <c r="Y136" s="105">
        <v>2225.1375</v>
      </c>
      <c r="Z136" s="105">
        <v>35938.29749999999</v>
      </c>
      <c r="AA136" s="101">
        <f aca="true" t="shared" si="6" ref="AA136:AA146">Z136*0.03</f>
        <v>1078.1489249999997</v>
      </c>
      <c r="AB136" s="101">
        <v>474.59999999999997</v>
      </c>
      <c r="AC136" s="106">
        <v>0.42</v>
      </c>
      <c r="AD136" s="103">
        <f aca="true" t="shared" si="7" ref="AD136:AD146">Z136+AA136+AB136</f>
        <v>37491.04642499999</v>
      </c>
    </row>
    <row r="137" spans="1:30" ht="15" outlineLevel="2">
      <c r="A137" s="104">
        <v>3840</v>
      </c>
      <c r="B137" s="104">
        <v>81</v>
      </c>
      <c r="C137" s="104">
        <v>3311</v>
      </c>
      <c r="D137" s="104" t="s">
        <v>562</v>
      </c>
      <c r="E137" s="104">
        <v>25985912</v>
      </c>
      <c r="F137" s="104" t="s">
        <v>564</v>
      </c>
      <c r="G137" s="100">
        <v>2616.72</v>
      </c>
      <c r="H137" s="100">
        <v>0</v>
      </c>
      <c r="I137" s="100">
        <v>22.11</v>
      </c>
      <c r="J137" s="100">
        <v>0</v>
      </c>
      <c r="K137" s="100">
        <v>0</v>
      </c>
      <c r="L137" s="100">
        <v>0</v>
      </c>
      <c r="M137" s="100">
        <v>0</v>
      </c>
      <c r="N137" s="100">
        <v>2638.83</v>
      </c>
      <c r="O137" s="100">
        <v>92.07</v>
      </c>
      <c r="P137" s="100">
        <v>200.16</v>
      </c>
      <c r="Q137" s="100">
        <v>0</v>
      </c>
      <c r="R137" s="100">
        <v>344</v>
      </c>
      <c r="S137" s="105">
        <v>3275.06</v>
      </c>
      <c r="T137" s="105">
        <v>39300.72</v>
      </c>
      <c r="U137" s="105">
        <v>2142</v>
      </c>
      <c r="V137" s="105">
        <v>845.6</v>
      </c>
      <c r="W137" s="105"/>
      <c r="X137" s="105"/>
      <c r="Y137" s="105">
        <v>3734.5</v>
      </c>
      <c r="Z137" s="105">
        <v>43035.22</v>
      </c>
      <c r="AA137" s="101">
        <f t="shared" si="6"/>
        <v>1291.0566</v>
      </c>
      <c r="AB137" s="101">
        <v>621.5338999999999</v>
      </c>
      <c r="AC137" s="106">
        <v>0.52</v>
      </c>
      <c r="AD137" s="103">
        <f t="shared" si="7"/>
        <v>44947.8105</v>
      </c>
    </row>
    <row r="138" spans="1:30" ht="15" outlineLevel="2">
      <c r="A138" s="104">
        <v>3840</v>
      </c>
      <c r="B138" s="104">
        <v>81</v>
      </c>
      <c r="C138" s="104">
        <v>3311</v>
      </c>
      <c r="D138" s="104" t="s">
        <v>562</v>
      </c>
      <c r="E138" s="104">
        <v>34353060</v>
      </c>
      <c r="F138" s="104" t="s">
        <v>565</v>
      </c>
      <c r="G138" s="100">
        <v>3665.51</v>
      </c>
      <c r="H138" s="100">
        <v>0</v>
      </c>
      <c r="I138" s="100">
        <v>25.7</v>
      </c>
      <c r="J138" s="100">
        <v>0</v>
      </c>
      <c r="K138" s="100">
        <v>0</v>
      </c>
      <c r="L138" s="100">
        <v>0</v>
      </c>
      <c r="M138" s="100">
        <v>0</v>
      </c>
      <c r="N138" s="100">
        <v>3691.21</v>
      </c>
      <c r="O138" s="100">
        <v>128.38</v>
      </c>
      <c r="P138" s="100">
        <v>279.09</v>
      </c>
      <c r="Q138" s="100">
        <v>0</v>
      </c>
      <c r="R138" s="100">
        <v>469.86</v>
      </c>
      <c r="S138" s="105">
        <v>4568.54</v>
      </c>
      <c r="T138" s="105">
        <v>54822.479999999996</v>
      </c>
      <c r="U138" s="105">
        <v>1183.48</v>
      </c>
      <c r="V138" s="105"/>
      <c r="W138" s="105"/>
      <c r="X138" s="105"/>
      <c r="Y138" s="105">
        <v>1479.35</v>
      </c>
      <c r="Z138" s="105">
        <v>56301.829999999994</v>
      </c>
      <c r="AA138" s="101">
        <f t="shared" si="6"/>
        <v>1689.0548999999999</v>
      </c>
      <c r="AB138" s="101">
        <v>594.7076999999999</v>
      </c>
      <c r="AC138" s="106">
        <v>0.705</v>
      </c>
      <c r="AD138" s="103">
        <f t="shared" si="7"/>
        <v>58585.592599999996</v>
      </c>
    </row>
    <row r="139" spans="1:30" ht="15" outlineLevel="2">
      <c r="A139" s="104">
        <v>3840</v>
      </c>
      <c r="B139" s="104">
        <v>81</v>
      </c>
      <c r="C139" s="104">
        <v>3311</v>
      </c>
      <c r="D139" s="104" t="s">
        <v>562</v>
      </c>
      <c r="E139" s="104">
        <v>34582411</v>
      </c>
      <c r="F139" s="104" t="s">
        <v>566</v>
      </c>
      <c r="G139" s="100">
        <v>1529.12</v>
      </c>
      <c r="H139" s="100">
        <v>0</v>
      </c>
      <c r="I139" s="100">
        <v>11.12</v>
      </c>
      <c r="J139" s="100">
        <v>0</v>
      </c>
      <c r="K139" s="100">
        <v>0</v>
      </c>
      <c r="L139" s="100">
        <v>0</v>
      </c>
      <c r="M139" s="100">
        <v>96.38</v>
      </c>
      <c r="N139" s="100">
        <v>1636.62</v>
      </c>
      <c r="O139" s="100">
        <v>57.5</v>
      </c>
      <c r="P139" s="100">
        <v>125</v>
      </c>
      <c r="Q139" s="100">
        <v>0</v>
      </c>
      <c r="R139" s="100">
        <v>213.5</v>
      </c>
      <c r="S139" s="105">
        <v>2032.62</v>
      </c>
      <c r="T139" s="105">
        <v>24391.44</v>
      </c>
      <c r="U139" s="105">
        <v>1338.75</v>
      </c>
      <c r="V139" s="105">
        <v>528.5</v>
      </c>
      <c r="W139" s="105"/>
      <c r="X139" s="105"/>
      <c r="Y139" s="105">
        <v>2334.0625</v>
      </c>
      <c r="Z139" s="105">
        <v>26725.5025</v>
      </c>
      <c r="AA139" s="101">
        <f t="shared" si="6"/>
        <v>801.7650749999999</v>
      </c>
      <c r="AB139" s="101">
        <v>382.8213999999999</v>
      </c>
      <c r="AC139" s="106">
        <v>0.305</v>
      </c>
      <c r="AD139" s="103">
        <f t="shared" si="7"/>
        <v>27910.088975</v>
      </c>
    </row>
    <row r="140" spans="1:30" ht="15" outlineLevel="2">
      <c r="A140" s="104">
        <v>3840</v>
      </c>
      <c r="B140" s="104">
        <v>81</v>
      </c>
      <c r="C140" s="104">
        <v>3311</v>
      </c>
      <c r="D140" s="104" t="s">
        <v>562</v>
      </c>
      <c r="E140" s="104">
        <v>38103750</v>
      </c>
      <c r="F140" s="104" t="s">
        <v>567</v>
      </c>
      <c r="G140" s="100">
        <v>2442.63</v>
      </c>
      <c r="H140" s="100">
        <v>0</v>
      </c>
      <c r="I140" s="100">
        <v>21.05</v>
      </c>
      <c r="J140" s="100">
        <v>0</v>
      </c>
      <c r="K140" s="100">
        <v>0</v>
      </c>
      <c r="L140" s="100">
        <v>0</v>
      </c>
      <c r="M140" s="100">
        <v>156.42</v>
      </c>
      <c r="N140" s="100">
        <v>2620.1</v>
      </c>
      <c r="O140" s="100">
        <v>91.43</v>
      </c>
      <c r="P140" s="100">
        <v>198.76</v>
      </c>
      <c r="Q140" s="100">
        <v>0</v>
      </c>
      <c r="R140" s="100">
        <v>526.66</v>
      </c>
      <c r="S140" s="105">
        <v>3436.95</v>
      </c>
      <c r="T140" s="105">
        <v>41243.399999999994</v>
      </c>
      <c r="U140" s="105"/>
      <c r="V140" s="105">
        <v>249.83</v>
      </c>
      <c r="W140" s="105"/>
      <c r="X140" s="105"/>
      <c r="Y140" s="105">
        <v>312.2875</v>
      </c>
      <c r="Z140" s="105">
        <v>41555.68749999999</v>
      </c>
      <c r="AA140" s="101">
        <f t="shared" si="6"/>
        <v>1246.6706249999997</v>
      </c>
      <c r="AB140" s="101">
        <v>559.3499999999999</v>
      </c>
      <c r="AC140" s="106">
        <v>0.495</v>
      </c>
      <c r="AD140" s="103">
        <f t="shared" si="7"/>
        <v>43361.70812499999</v>
      </c>
    </row>
    <row r="141" spans="1:30" ht="15" outlineLevel="2">
      <c r="A141" s="104">
        <v>3840</v>
      </c>
      <c r="B141" s="104">
        <v>81</v>
      </c>
      <c r="C141" s="104">
        <v>3311</v>
      </c>
      <c r="D141" s="104" t="s">
        <v>562</v>
      </c>
      <c r="E141" s="104">
        <v>39325865</v>
      </c>
      <c r="F141" s="104" t="s">
        <v>568</v>
      </c>
      <c r="G141" s="100">
        <v>2128.49</v>
      </c>
      <c r="H141" s="100">
        <v>0</v>
      </c>
      <c r="I141" s="100">
        <v>15.31</v>
      </c>
      <c r="J141" s="100">
        <v>0</v>
      </c>
      <c r="K141" s="100">
        <v>0</v>
      </c>
      <c r="L141" s="100">
        <v>0</v>
      </c>
      <c r="M141" s="100">
        <v>0</v>
      </c>
      <c r="N141" s="100">
        <v>2143.8</v>
      </c>
      <c r="O141" s="100">
        <v>75</v>
      </c>
      <c r="P141" s="100">
        <v>163.03</v>
      </c>
      <c r="Q141" s="100">
        <v>0</v>
      </c>
      <c r="R141" s="100">
        <v>285.42</v>
      </c>
      <c r="S141" s="105">
        <v>2667.25</v>
      </c>
      <c r="T141" s="105">
        <v>32007</v>
      </c>
      <c r="U141" s="105">
        <v>1606.5</v>
      </c>
      <c r="V141" s="105">
        <v>634.2</v>
      </c>
      <c r="W141" s="105"/>
      <c r="X141" s="105"/>
      <c r="Y141" s="105">
        <v>2800.875</v>
      </c>
      <c r="Z141" s="105">
        <v>34807.875</v>
      </c>
      <c r="AA141" s="101">
        <f t="shared" si="6"/>
        <v>1044.23625</v>
      </c>
      <c r="AB141" s="101">
        <v>474.59999999999997</v>
      </c>
      <c r="AC141" s="106">
        <v>0.42</v>
      </c>
      <c r="AD141" s="103">
        <f t="shared" si="7"/>
        <v>36326.71125</v>
      </c>
    </row>
    <row r="142" spans="1:30" ht="15" outlineLevel="2">
      <c r="A142" s="104">
        <v>3840</v>
      </c>
      <c r="B142" s="104">
        <v>81</v>
      </c>
      <c r="C142" s="104">
        <v>3311</v>
      </c>
      <c r="D142" s="104" t="s">
        <v>562</v>
      </c>
      <c r="E142" s="104">
        <v>49847825</v>
      </c>
      <c r="F142" s="104" t="s">
        <v>569</v>
      </c>
      <c r="G142" s="100">
        <v>2315.07</v>
      </c>
      <c r="H142" s="100">
        <v>0</v>
      </c>
      <c r="I142" s="100">
        <v>17.13</v>
      </c>
      <c r="J142" s="100">
        <v>0</v>
      </c>
      <c r="K142" s="100">
        <v>0</v>
      </c>
      <c r="L142" s="100">
        <v>0</v>
      </c>
      <c r="M142" s="100">
        <v>148.52</v>
      </c>
      <c r="N142" s="100">
        <v>2480.72</v>
      </c>
      <c r="O142" s="100">
        <v>86.62</v>
      </c>
      <c r="P142" s="100">
        <v>188.3</v>
      </c>
      <c r="Q142" s="100">
        <v>0</v>
      </c>
      <c r="R142" s="100">
        <v>307.8</v>
      </c>
      <c r="S142" s="105">
        <v>3063.44</v>
      </c>
      <c r="T142" s="105">
        <v>36761.28</v>
      </c>
      <c r="U142" s="105"/>
      <c r="V142" s="105">
        <v>237.21</v>
      </c>
      <c r="W142" s="105"/>
      <c r="X142" s="105"/>
      <c r="Y142" s="105">
        <v>296.5125</v>
      </c>
      <c r="Z142" s="105">
        <v>37057.792499999996</v>
      </c>
      <c r="AA142" s="101">
        <f t="shared" si="6"/>
        <v>1111.733775</v>
      </c>
      <c r="AB142" s="101">
        <v>531.0999999999999</v>
      </c>
      <c r="AC142" s="106">
        <v>0.47</v>
      </c>
      <c r="AD142" s="103">
        <f t="shared" si="7"/>
        <v>38700.626274999995</v>
      </c>
    </row>
    <row r="143" spans="1:30" ht="15" outlineLevel="2">
      <c r="A143" s="104">
        <v>3840</v>
      </c>
      <c r="B143" s="104">
        <v>81</v>
      </c>
      <c r="C143" s="104">
        <v>3311</v>
      </c>
      <c r="D143" s="104" t="s">
        <v>562</v>
      </c>
      <c r="E143" s="104">
        <v>57568982</v>
      </c>
      <c r="F143" s="104" t="s">
        <v>570</v>
      </c>
      <c r="G143" s="100">
        <v>1156.19</v>
      </c>
      <c r="H143" s="100">
        <v>0</v>
      </c>
      <c r="I143" s="100">
        <v>8.57</v>
      </c>
      <c r="J143" s="100">
        <v>0</v>
      </c>
      <c r="K143" s="100">
        <v>0</v>
      </c>
      <c r="L143" s="100">
        <v>0</v>
      </c>
      <c r="M143" s="100">
        <v>0</v>
      </c>
      <c r="N143" s="100">
        <v>1164.76</v>
      </c>
      <c r="O143" s="100">
        <v>40.18</v>
      </c>
      <c r="P143" s="100">
        <v>87.36</v>
      </c>
      <c r="Q143" s="100">
        <v>0</v>
      </c>
      <c r="R143" s="100">
        <v>138.74</v>
      </c>
      <c r="S143" s="105">
        <v>1431.04</v>
      </c>
      <c r="T143" s="105">
        <v>17172.48</v>
      </c>
      <c r="U143" s="105"/>
      <c r="V143" s="105"/>
      <c r="W143" s="105"/>
      <c r="X143" s="105"/>
      <c r="Y143" s="105">
        <v>0</v>
      </c>
      <c r="Z143" s="105">
        <v>17172.48</v>
      </c>
      <c r="AA143" s="101">
        <f t="shared" si="6"/>
        <v>515.1744</v>
      </c>
      <c r="AB143" s="101"/>
      <c r="AC143" s="106">
        <v>0.235</v>
      </c>
      <c r="AD143" s="103">
        <f t="shared" si="7"/>
        <v>17687.6544</v>
      </c>
    </row>
    <row r="144" spans="1:30" ht="15" outlineLevel="2">
      <c r="A144" s="104">
        <v>3840</v>
      </c>
      <c r="B144" s="104">
        <v>81</v>
      </c>
      <c r="C144" s="104">
        <v>3311</v>
      </c>
      <c r="D144" s="104" t="s">
        <v>562</v>
      </c>
      <c r="E144" s="104">
        <v>59489641</v>
      </c>
      <c r="F144" s="104" t="s">
        <v>571</v>
      </c>
      <c r="G144" s="100">
        <v>2499.61</v>
      </c>
      <c r="H144" s="100">
        <v>0</v>
      </c>
      <c r="I144" s="100">
        <v>22.84</v>
      </c>
      <c r="J144" s="100">
        <v>0</v>
      </c>
      <c r="K144" s="100">
        <v>0</v>
      </c>
      <c r="L144" s="100">
        <v>0</v>
      </c>
      <c r="M144" s="100">
        <v>0</v>
      </c>
      <c r="N144" s="100">
        <v>2522.45</v>
      </c>
      <c r="O144" s="100">
        <v>88.06</v>
      </c>
      <c r="P144" s="100">
        <v>191.43</v>
      </c>
      <c r="Q144" s="100">
        <v>0</v>
      </c>
      <c r="R144" s="100">
        <v>517.43</v>
      </c>
      <c r="S144" s="105">
        <v>3319.37</v>
      </c>
      <c r="T144" s="105">
        <v>39832.44</v>
      </c>
      <c r="U144" s="105">
        <v>1785</v>
      </c>
      <c r="V144" s="105">
        <v>885.36</v>
      </c>
      <c r="W144" s="105"/>
      <c r="X144" s="105"/>
      <c r="Y144" s="105">
        <v>3337.9500000000003</v>
      </c>
      <c r="Z144" s="105">
        <v>43170.39</v>
      </c>
      <c r="AA144" s="101">
        <f t="shared" si="6"/>
        <v>1295.1117</v>
      </c>
      <c r="AB144" s="101">
        <v>488.6911</v>
      </c>
      <c r="AC144" s="106">
        <v>0.47</v>
      </c>
      <c r="AD144" s="103">
        <f t="shared" si="7"/>
        <v>44954.192800000004</v>
      </c>
    </row>
    <row r="145" spans="1:30" ht="15" outlineLevel="2">
      <c r="A145" s="104">
        <v>3840</v>
      </c>
      <c r="B145" s="104">
        <v>81</v>
      </c>
      <c r="C145" s="104">
        <v>3311</v>
      </c>
      <c r="D145" s="104" t="s">
        <v>562</v>
      </c>
      <c r="E145" s="104">
        <v>200371466</v>
      </c>
      <c r="F145" s="104" t="s">
        <v>572</v>
      </c>
      <c r="G145" s="100">
        <v>1162.97</v>
      </c>
      <c r="H145" s="100">
        <v>0</v>
      </c>
      <c r="I145" s="100">
        <v>8.57</v>
      </c>
      <c r="J145" s="100">
        <v>0</v>
      </c>
      <c r="K145" s="100">
        <v>0</v>
      </c>
      <c r="L145" s="100">
        <v>0</v>
      </c>
      <c r="M145" s="100">
        <v>74.26</v>
      </c>
      <c r="N145" s="100">
        <v>1245.8</v>
      </c>
      <c r="O145" s="100">
        <v>42.98</v>
      </c>
      <c r="P145" s="100">
        <v>93.43</v>
      </c>
      <c r="Q145" s="100">
        <v>0</v>
      </c>
      <c r="R145" s="100">
        <v>139.56</v>
      </c>
      <c r="S145" s="105">
        <v>1521.77</v>
      </c>
      <c r="T145" s="105">
        <v>18261.239999999998</v>
      </c>
      <c r="U145" s="105">
        <v>893.69</v>
      </c>
      <c r="V145" s="105"/>
      <c r="W145" s="105"/>
      <c r="X145" s="105"/>
      <c r="Y145" s="105">
        <v>1117.1125000000002</v>
      </c>
      <c r="Z145" s="105">
        <v>19378.352499999997</v>
      </c>
      <c r="AA145" s="101">
        <f t="shared" si="6"/>
        <v>581.3505749999999</v>
      </c>
      <c r="AB145" s="101"/>
      <c r="AC145" s="106">
        <v>0.235</v>
      </c>
      <c r="AD145" s="103">
        <f t="shared" si="7"/>
        <v>19959.703074999998</v>
      </c>
    </row>
    <row r="146" spans="1:30" ht="15" outlineLevel="2">
      <c r="A146" s="104">
        <v>3840</v>
      </c>
      <c r="B146" s="104">
        <v>81</v>
      </c>
      <c r="C146" s="104">
        <v>3311</v>
      </c>
      <c r="D146" s="104" t="s">
        <v>562</v>
      </c>
      <c r="E146" s="104">
        <v>300196292</v>
      </c>
      <c r="F146" s="104" t="s">
        <v>573</v>
      </c>
      <c r="G146" s="100">
        <v>2103.11</v>
      </c>
      <c r="H146" s="100">
        <v>0</v>
      </c>
      <c r="I146" s="100">
        <v>17.86</v>
      </c>
      <c r="J146" s="100">
        <v>0</v>
      </c>
      <c r="K146" s="100">
        <v>0</v>
      </c>
      <c r="L146" s="100">
        <v>0</v>
      </c>
      <c r="M146" s="100">
        <v>0</v>
      </c>
      <c r="N146" s="100">
        <v>2120.97</v>
      </c>
      <c r="O146" s="100">
        <v>73.17</v>
      </c>
      <c r="P146" s="100">
        <v>159.07</v>
      </c>
      <c r="Q146" s="100">
        <v>0</v>
      </c>
      <c r="R146" s="100">
        <v>252.38</v>
      </c>
      <c r="S146" s="105">
        <v>2605.59</v>
      </c>
      <c r="T146" s="105">
        <v>31267.08</v>
      </c>
      <c r="U146" s="105">
        <v>1606.5</v>
      </c>
      <c r="V146" s="105">
        <v>634.2</v>
      </c>
      <c r="W146" s="105"/>
      <c r="X146" s="105"/>
      <c r="Y146" s="105">
        <v>2800.875</v>
      </c>
      <c r="Z146" s="105">
        <v>34067.955</v>
      </c>
      <c r="AA146" s="101">
        <f t="shared" si="6"/>
        <v>1022.03865</v>
      </c>
      <c r="AB146" s="101">
        <v>474.59999999999997</v>
      </c>
      <c r="AC146" s="106">
        <v>0.42</v>
      </c>
      <c r="AD146" s="103">
        <f t="shared" si="7"/>
        <v>35564.59365</v>
      </c>
    </row>
    <row r="147" spans="1:52" s="174" customFormat="1" ht="15.75" outlineLevel="1">
      <c r="A147" s="176"/>
      <c r="B147" s="176"/>
      <c r="C147" s="177" t="s">
        <v>925</v>
      </c>
      <c r="D147" s="176"/>
      <c r="E147" s="176"/>
      <c r="F147" s="176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78"/>
      <c r="T147" s="178"/>
      <c r="U147" s="178"/>
      <c r="V147" s="178"/>
      <c r="W147" s="178"/>
      <c r="X147" s="178"/>
      <c r="Y147" s="178"/>
      <c r="Z147" s="178"/>
      <c r="AA147" s="171"/>
      <c r="AB147" s="171"/>
      <c r="AC147" s="179">
        <f>SUBTOTAL(9,AC136:AC146)</f>
        <v>4.695</v>
      </c>
      <c r="AD147" s="173">
        <f>SUBTOTAL(9,AD136:AD146)</f>
        <v>405489.72807499993</v>
      </c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</row>
    <row r="148" spans="1:30" ht="15" outlineLevel="2">
      <c r="A148" s="104">
        <v>3840</v>
      </c>
      <c r="B148" s="104">
        <v>81</v>
      </c>
      <c r="C148" s="104">
        <v>3312</v>
      </c>
      <c r="D148" s="104" t="s">
        <v>289</v>
      </c>
      <c r="E148" s="104">
        <v>23387343</v>
      </c>
      <c r="F148" s="104" t="s">
        <v>574</v>
      </c>
      <c r="G148" s="100">
        <v>2902.78</v>
      </c>
      <c r="H148" s="100">
        <v>0</v>
      </c>
      <c r="I148" s="100">
        <v>21.51</v>
      </c>
      <c r="J148" s="100">
        <v>0</v>
      </c>
      <c r="K148" s="100">
        <v>0</v>
      </c>
      <c r="L148" s="100">
        <v>0</v>
      </c>
      <c r="M148" s="100">
        <v>0</v>
      </c>
      <c r="N148" s="100">
        <v>2924.29</v>
      </c>
      <c r="O148" s="100">
        <v>101.92</v>
      </c>
      <c r="P148" s="100">
        <v>221.57</v>
      </c>
      <c r="Q148" s="100">
        <v>0</v>
      </c>
      <c r="R148" s="100">
        <v>378.34</v>
      </c>
      <c r="S148" s="105">
        <v>3626.12</v>
      </c>
      <c r="T148" s="105">
        <v>43513.44</v>
      </c>
      <c r="U148" s="105"/>
      <c r="V148" s="105"/>
      <c r="W148" s="105"/>
      <c r="X148" s="105"/>
      <c r="Y148" s="105">
        <v>0</v>
      </c>
      <c r="Z148" s="105">
        <v>43513.44</v>
      </c>
      <c r="AA148" s="101">
        <f aca="true" t="shared" si="8" ref="AA148:AA159">Z148*0.03</f>
        <v>1305.4032</v>
      </c>
      <c r="AB148" s="101"/>
      <c r="AC148" s="106">
        <v>0.59</v>
      </c>
      <c r="AD148" s="103">
        <f aca="true" t="shared" si="9" ref="AD148:AD159">Z148+AA148+AB148</f>
        <v>44818.8432</v>
      </c>
    </row>
    <row r="149" spans="1:30" ht="15" outlineLevel="2">
      <c r="A149" s="104">
        <v>3840</v>
      </c>
      <c r="B149" s="104">
        <v>81</v>
      </c>
      <c r="C149" s="104">
        <v>3312</v>
      </c>
      <c r="D149" s="104" t="s">
        <v>289</v>
      </c>
      <c r="E149" s="104">
        <v>26223974</v>
      </c>
      <c r="F149" s="104" t="s">
        <v>575</v>
      </c>
      <c r="G149" s="100">
        <v>3111.9</v>
      </c>
      <c r="H149" s="100">
        <v>0</v>
      </c>
      <c r="I149" s="100">
        <v>455.93</v>
      </c>
      <c r="J149" s="100">
        <v>0</v>
      </c>
      <c r="K149" s="100">
        <v>0</v>
      </c>
      <c r="L149" s="100">
        <v>0</v>
      </c>
      <c r="M149" s="100">
        <v>0</v>
      </c>
      <c r="N149" s="100">
        <v>3567.83</v>
      </c>
      <c r="O149" s="100">
        <v>124.12</v>
      </c>
      <c r="P149" s="100">
        <v>269.83</v>
      </c>
      <c r="Q149" s="100">
        <v>0</v>
      </c>
      <c r="R149" s="100">
        <v>636.82</v>
      </c>
      <c r="S149" s="105">
        <v>4598.6</v>
      </c>
      <c r="T149" s="105">
        <v>55183.200000000004</v>
      </c>
      <c r="U149" s="105">
        <v>1611.11</v>
      </c>
      <c r="V149" s="105"/>
      <c r="W149" s="105"/>
      <c r="X149" s="105"/>
      <c r="Y149" s="105">
        <v>2013.8874999999998</v>
      </c>
      <c r="Z149" s="105">
        <v>57197.0875</v>
      </c>
      <c r="AA149" s="101">
        <f t="shared" si="8"/>
        <v>1715.912625</v>
      </c>
      <c r="AB149" s="101">
        <v>452.7571</v>
      </c>
      <c r="AC149" s="106">
        <v>0.493</v>
      </c>
      <c r="AD149" s="103">
        <f t="shared" si="9"/>
        <v>59365.757225</v>
      </c>
    </row>
    <row r="150" spans="1:30" ht="15" outlineLevel="2">
      <c r="A150" s="104">
        <v>3840</v>
      </c>
      <c r="B150" s="104">
        <v>81</v>
      </c>
      <c r="C150" s="104">
        <v>3312</v>
      </c>
      <c r="D150" s="104" t="s">
        <v>289</v>
      </c>
      <c r="E150" s="104">
        <v>26227900</v>
      </c>
      <c r="F150" s="104" t="s">
        <v>576</v>
      </c>
      <c r="G150" s="100">
        <v>2779.77</v>
      </c>
      <c r="H150" s="100">
        <v>0</v>
      </c>
      <c r="I150" s="100">
        <v>20.59</v>
      </c>
      <c r="J150" s="100">
        <v>0</v>
      </c>
      <c r="K150" s="100">
        <v>0</v>
      </c>
      <c r="L150" s="100">
        <v>0</v>
      </c>
      <c r="M150" s="100">
        <v>0</v>
      </c>
      <c r="N150" s="100">
        <v>2800.36</v>
      </c>
      <c r="O150" s="100">
        <v>96.61</v>
      </c>
      <c r="P150" s="100">
        <v>210.03</v>
      </c>
      <c r="Q150" s="100">
        <v>0</v>
      </c>
      <c r="R150" s="100">
        <v>481.81</v>
      </c>
      <c r="S150" s="105">
        <v>3588.81</v>
      </c>
      <c r="T150" s="105">
        <v>43065.72</v>
      </c>
      <c r="U150" s="105"/>
      <c r="V150" s="105"/>
      <c r="W150" s="105"/>
      <c r="X150" s="105"/>
      <c r="Y150" s="105">
        <v>0</v>
      </c>
      <c r="Z150" s="105">
        <v>43065.72</v>
      </c>
      <c r="AA150" s="101">
        <f t="shared" si="8"/>
        <v>1291.9716</v>
      </c>
      <c r="AB150" s="101"/>
      <c r="AC150" s="106">
        <v>0.565</v>
      </c>
      <c r="AD150" s="103">
        <f t="shared" si="9"/>
        <v>44357.6916</v>
      </c>
    </row>
    <row r="151" spans="1:30" ht="15" outlineLevel="2">
      <c r="A151" s="104">
        <v>3840</v>
      </c>
      <c r="B151" s="104">
        <v>81</v>
      </c>
      <c r="C151" s="104">
        <v>3312</v>
      </c>
      <c r="D151" s="104" t="s">
        <v>289</v>
      </c>
      <c r="E151" s="104">
        <v>28256238</v>
      </c>
      <c r="F151" s="104" t="s">
        <v>577</v>
      </c>
      <c r="G151" s="100">
        <v>2829.18</v>
      </c>
      <c r="H151" s="100">
        <v>0</v>
      </c>
      <c r="I151" s="100">
        <v>24.03</v>
      </c>
      <c r="J151" s="100">
        <v>0</v>
      </c>
      <c r="K151" s="100">
        <v>0</v>
      </c>
      <c r="L151" s="100">
        <v>0</v>
      </c>
      <c r="M151" s="100">
        <v>0</v>
      </c>
      <c r="N151" s="100">
        <v>2853.21</v>
      </c>
      <c r="O151" s="100">
        <v>99.47</v>
      </c>
      <c r="P151" s="100">
        <v>216.24</v>
      </c>
      <c r="Q151" s="100">
        <v>0</v>
      </c>
      <c r="R151" s="100">
        <v>581.69</v>
      </c>
      <c r="S151" s="105">
        <v>3750.61</v>
      </c>
      <c r="T151" s="105">
        <v>45007.32</v>
      </c>
      <c r="U151" s="105">
        <v>2327.38</v>
      </c>
      <c r="V151" s="105">
        <v>918.78</v>
      </c>
      <c r="W151" s="105"/>
      <c r="X151" s="105"/>
      <c r="Y151" s="105">
        <v>4057.7</v>
      </c>
      <c r="Z151" s="105">
        <v>49065.02</v>
      </c>
      <c r="AA151" s="101">
        <f t="shared" si="8"/>
        <v>1471.9506</v>
      </c>
      <c r="AB151" s="101">
        <v>796.65</v>
      </c>
      <c r="AC151" s="106">
        <v>0.565</v>
      </c>
      <c r="AD151" s="103">
        <f t="shared" si="9"/>
        <v>51333.620599999995</v>
      </c>
    </row>
    <row r="152" spans="1:30" ht="15" outlineLevel="2">
      <c r="A152" s="104">
        <v>3840</v>
      </c>
      <c r="B152" s="104">
        <v>81</v>
      </c>
      <c r="C152" s="104">
        <v>3312</v>
      </c>
      <c r="D152" s="104" t="s">
        <v>289</v>
      </c>
      <c r="E152" s="104">
        <v>31180144</v>
      </c>
      <c r="F152" s="104" t="s">
        <v>578</v>
      </c>
      <c r="G152" s="100">
        <v>1871.76</v>
      </c>
      <c r="H152" s="100">
        <v>0</v>
      </c>
      <c r="I152" s="100">
        <v>13.86</v>
      </c>
      <c r="J152" s="100">
        <v>0</v>
      </c>
      <c r="K152" s="100">
        <v>0</v>
      </c>
      <c r="L152" s="100">
        <v>0</v>
      </c>
      <c r="M152" s="100">
        <v>0</v>
      </c>
      <c r="N152" s="100">
        <v>1885.62</v>
      </c>
      <c r="O152" s="100">
        <v>65.06</v>
      </c>
      <c r="P152" s="100">
        <v>141.42</v>
      </c>
      <c r="Q152" s="100">
        <v>0</v>
      </c>
      <c r="R152" s="100">
        <v>0</v>
      </c>
      <c r="S152" s="105">
        <v>1100</v>
      </c>
      <c r="T152" s="105">
        <v>13200</v>
      </c>
      <c r="U152" s="105"/>
      <c r="V152" s="105"/>
      <c r="W152" s="105"/>
      <c r="X152" s="105"/>
      <c r="Y152" s="105">
        <v>0</v>
      </c>
      <c r="Z152" s="105">
        <v>13200</v>
      </c>
      <c r="AA152" s="101">
        <f t="shared" si="8"/>
        <v>396</v>
      </c>
      <c r="AB152" s="101"/>
      <c r="AC152" s="106">
        <v>0.19</v>
      </c>
      <c r="AD152" s="103">
        <f t="shared" si="9"/>
        <v>13596</v>
      </c>
    </row>
    <row r="153" spans="1:30" ht="15" outlineLevel="2">
      <c r="A153" s="104">
        <v>3840</v>
      </c>
      <c r="B153" s="104">
        <v>81</v>
      </c>
      <c r="C153" s="104">
        <v>3312</v>
      </c>
      <c r="D153" s="104" t="s">
        <v>289</v>
      </c>
      <c r="E153" s="104">
        <v>32641532</v>
      </c>
      <c r="F153" s="104" t="s">
        <v>579</v>
      </c>
      <c r="G153" s="100">
        <v>1732.08</v>
      </c>
      <c r="H153" s="100">
        <v>0</v>
      </c>
      <c r="I153" s="100">
        <v>12.76</v>
      </c>
      <c r="J153" s="100">
        <v>0</v>
      </c>
      <c r="K153" s="100">
        <v>0</v>
      </c>
      <c r="L153" s="100">
        <v>0</v>
      </c>
      <c r="M153" s="100">
        <v>110.6</v>
      </c>
      <c r="N153" s="100">
        <v>1855.44</v>
      </c>
      <c r="O153" s="100">
        <v>65.05</v>
      </c>
      <c r="P153" s="100">
        <v>141.41</v>
      </c>
      <c r="Q153" s="100">
        <v>0</v>
      </c>
      <c r="R153" s="100">
        <v>237.84</v>
      </c>
      <c r="S153" s="105">
        <v>2299.74</v>
      </c>
      <c r="T153" s="105">
        <v>27596.879999999997</v>
      </c>
      <c r="U153" s="105">
        <v>1895.31</v>
      </c>
      <c r="V153" s="105"/>
      <c r="W153" s="105"/>
      <c r="X153" s="105"/>
      <c r="Y153" s="105">
        <v>2369.1375</v>
      </c>
      <c r="Z153" s="105">
        <v>29966.017499999998</v>
      </c>
      <c r="AA153" s="101">
        <f t="shared" si="8"/>
        <v>898.980525</v>
      </c>
      <c r="AB153" s="101"/>
      <c r="AC153" s="106">
        <v>0.35</v>
      </c>
      <c r="AD153" s="103">
        <f t="shared" si="9"/>
        <v>30864.998024999997</v>
      </c>
    </row>
    <row r="154" spans="1:30" ht="15" outlineLevel="2">
      <c r="A154" s="104">
        <v>3840</v>
      </c>
      <c r="B154" s="104">
        <v>81</v>
      </c>
      <c r="C154" s="104">
        <v>3312</v>
      </c>
      <c r="D154" s="104" t="s">
        <v>289</v>
      </c>
      <c r="E154" s="104">
        <v>33420068</v>
      </c>
      <c r="F154" s="104" t="s">
        <v>580</v>
      </c>
      <c r="G154" s="100">
        <v>1633.11</v>
      </c>
      <c r="H154" s="100">
        <v>0</v>
      </c>
      <c r="I154" s="100">
        <v>12.03</v>
      </c>
      <c r="J154" s="100">
        <v>0</v>
      </c>
      <c r="K154" s="100">
        <v>0</v>
      </c>
      <c r="L154" s="100">
        <v>0</v>
      </c>
      <c r="M154" s="100">
        <v>0</v>
      </c>
      <c r="N154" s="100">
        <v>1645.14</v>
      </c>
      <c r="O154" s="100">
        <v>57.79</v>
      </c>
      <c r="P154" s="100">
        <v>125.64</v>
      </c>
      <c r="Q154" s="100">
        <v>0</v>
      </c>
      <c r="R154" s="100">
        <v>225.98</v>
      </c>
      <c r="S154" s="105">
        <v>2054.55</v>
      </c>
      <c r="T154" s="105">
        <v>24654.600000000002</v>
      </c>
      <c r="U154" s="105">
        <v>1451.51</v>
      </c>
      <c r="V154" s="105"/>
      <c r="W154" s="105"/>
      <c r="X154" s="105"/>
      <c r="Y154" s="105">
        <v>1814.3875</v>
      </c>
      <c r="Z154" s="105">
        <v>26468.987500000003</v>
      </c>
      <c r="AA154" s="101">
        <f t="shared" si="8"/>
        <v>794.0696250000001</v>
      </c>
      <c r="AB154" s="101">
        <v>334.7286</v>
      </c>
      <c r="AC154" s="106">
        <v>0.33</v>
      </c>
      <c r="AD154" s="103">
        <f t="shared" si="9"/>
        <v>27597.785725</v>
      </c>
    </row>
    <row r="155" spans="1:30" ht="15" outlineLevel="2">
      <c r="A155" s="104">
        <v>3840</v>
      </c>
      <c r="B155" s="104">
        <v>81</v>
      </c>
      <c r="C155" s="104">
        <v>3312</v>
      </c>
      <c r="D155" s="104" t="s">
        <v>289</v>
      </c>
      <c r="E155" s="104">
        <v>33562745</v>
      </c>
      <c r="F155" s="104" t="s">
        <v>581</v>
      </c>
      <c r="G155" s="100">
        <v>3753.96</v>
      </c>
      <c r="H155" s="100">
        <v>0</v>
      </c>
      <c r="I155" s="100">
        <v>27.52</v>
      </c>
      <c r="J155" s="100">
        <v>0</v>
      </c>
      <c r="K155" s="100">
        <v>0</v>
      </c>
      <c r="L155" s="100">
        <v>0</v>
      </c>
      <c r="M155" s="100">
        <v>0</v>
      </c>
      <c r="N155" s="100">
        <v>3781.48</v>
      </c>
      <c r="O155" s="100">
        <v>131.5</v>
      </c>
      <c r="P155" s="100">
        <v>285.86</v>
      </c>
      <c r="Q155" s="100">
        <v>0</v>
      </c>
      <c r="R155" s="100">
        <v>480.48</v>
      </c>
      <c r="S155" s="105">
        <v>4679.32</v>
      </c>
      <c r="T155" s="105">
        <v>56151.84</v>
      </c>
      <c r="U155" s="105">
        <v>2218.5</v>
      </c>
      <c r="V155" s="105">
        <v>875.8</v>
      </c>
      <c r="W155" s="105"/>
      <c r="X155" s="105"/>
      <c r="Y155" s="105">
        <v>3867.875</v>
      </c>
      <c r="Z155" s="105">
        <v>60019.715</v>
      </c>
      <c r="AA155" s="101">
        <f t="shared" si="8"/>
        <v>1800.59145</v>
      </c>
      <c r="AB155" s="101">
        <v>704.7018999999999</v>
      </c>
      <c r="AC155" s="106">
        <v>0.755</v>
      </c>
      <c r="AD155" s="103">
        <f t="shared" si="9"/>
        <v>62525.00835</v>
      </c>
    </row>
    <row r="156" spans="1:30" ht="15" outlineLevel="2">
      <c r="A156" s="104">
        <v>3840</v>
      </c>
      <c r="B156" s="104">
        <v>81</v>
      </c>
      <c r="C156" s="104">
        <v>3312</v>
      </c>
      <c r="D156" s="104" t="s">
        <v>289</v>
      </c>
      <c r="E156" s="104">
        <v>33566191</v>
      </c>
      <c r="F156" s="104" t="s">
        <v>582</v>
      </c>
      <c r="G156" s="100">
        <v>1388.92</v>
      </c>
      <c r="H156" s="100">
        <v>0</v>
      </c>
      <c r="I156" s="100">
        <v>10.21</v>
      </c>
      <c r="J156" s="100">
        <v>0</v>
      </c>
      <c r="K156" s="100">
        <v>0</v>
      </c>
      <c r="L156" s="100">
        <v>0</v>
      </c>
      <c r="M156" s="100">
        <v>0</v>
      </c>
      <c r="N156" s="100">
        <v>1399.13</v>
      </c>
      <c r="O156" s="100">
        <v>48.27</v>
      </c>
      <c r="P156" s="100">
        <v>104.93</v>
      </c>
      <c r="Q156" s="100">
        <v>0</v>
      </c>
      <c r="R156" s="100">
        <v>166.68</v>
      </c>
      <c r="S156" s="105">
        <v>1719.01</v>
      </c>
      <c r="T156" s="105">
        <v>20628.12</v>
      </c>
      <c r="U156" s="105"/>
      <c r="V156" s="105"/>
      <c r="W156" s="105"/>
      <c r="X156" s="105"/>
      <c r="Y156" s="105">
        <v>0</v>
      </c>
      <c r="Z156" s="105">
        <v>20628.12</v>
      </c>
      <c r="AA156" s="101">
        <f t="shared" si="8"/>
        <v>618.8435999999999</v>
      </c>
      <c r="AB156" s="101"/>
      <c r="AC156" s="106">
        <v>0.28</v>
      </c>
      <c r="AD156" s="103">
        <f t="shared" si="9"/>
        <v>21246.9636</v>
      </c>
    </row>
    <row r="157" spans="1:30" ht="15" outlineLevel="2">
      <c r="A157" s="104">
        <v>3840</v>
      </c>
      <c r="B157" s="104">
        <v>81</v>
      </c>
      <c r="C157" s="104">
        <v>3312</v>
      </c>
      <c r="D157" s="104" t="s">
        <v>289</v>
      </c>
      <c r="E157" s="104">
        <v>204493118</v>
      </c>
      <c r="F157" s="104" t="s">
        <v>583</v>
      </c>
      <c r="G157" s="100">
        <v>3689.97</v>
      </c>
      <c r="H157" s="100">
        <v>0</v>
      </c>
      <c r="I157" s="100">
        <v>27.34</v>
      </c>
      <c r="J157" s="100">
        <v>0</v>
      </c>
      <c r="K157" s="100">
        <v>0</v>
      </c>
      <c r="L157" s="100">
        <v>0</v>
      </c>
      <c r="M157" s="100">
        <v>396</v>
      </c>
      <c r="N157" s="100">
        <v>4113.31</v>
      </c>
      <c r="O157" s="100">
        <v>141.91</v>
      </c>
      <c r="P157" s="100">
        <v>308.5</v>
      </c>
      <c r="Q157" s="100">
        <v>0</v>
      </c>
      <c r="R157" s="100">
        <v>639.58</v>
      </c>
      <c r="S157" s="105">
        <v>5203.3</v>
      </c>
      <c r="T157" s="105">
        <v>62439.600000000006</v>
      </c>
      <c r="U157" s="105"/>
      <c r="V157" s="105"/>
      <c r="W157" s="105"/>
      <c r="X157" s="105"/>
      <c r="Y157" s="105">
        <v>0</v>
      </c>
      <c r="Z157" s="105">
        <v>62439.600000000006</v>
      </c>
      <c r="AA157" s="101">
        <f t="shared" si="8"/>
        <v>1873.188</v>
      </c>
      <c r="AB157" s="101"/>
      <c r="AC157" s="106">
        <v>0.75</v>
      </c>
      <c r="AD157" s="103">
        <f t="shared" si="9"/>
        <v>64312.78800000001</v>
      </c>
    </row>
    <row r="158" spans="1:30" ht="15" outlineLevel="2">
      <c r="A158" s="104">
        <v>3840</v>
      </c>
      <c r="B158" s="104">
        <v>81</v>
      </c>
      <c r="C158" s="104">
        <v>3312</v>
      </c>
      <c r="D158" s="104" t="s">
        <v>289</v>
      </c>
      <c r="E158" s="104">
        <v>300437670</v>
      </c>
      <c r="F158" s="104" t="s">
        <v>584</v>
      </c>
      <c r="G158" s="100">
        <v>2755.17</v>
      </c>
      <c r="H158" s="100">
        <v>0</v>
      </c>
      <c r="I158" s="100">
        <v>20.41</v>
      </c>
      <c r="J158" s="100">
        <v>0</v>
      </c>
      <c r="K158" s="100">
        <v>0</v>
      </c>
      <c r="L158" s="100">
        <v>0</v>
      </c>
      <c r="M158" s="100">
        <v>0</v>
      </c>
      <c r="N158" s="100">
        <v>2775.58</v>
      </c>
      <c r="O158" s="100">
        <v>95.76</v>
      </c>
      <c r="P158" s="100">
        <v>208.17</v>
      </c>
      <c r="Q158" s="100">
        <v>0</v>
      </c>
      <c r="R158" s="100">
        <v>330.62</v>
      </c>
      <c r="S158" s="105">
        <v>3410.13</v>
      </c>
      <c r="T158" s="105">
        <v>40921.56</v>
      </c>
      <c r="U158" s="105"/>
      <c r="V158" s="105"/>
      <c r="W158" s="105"/>
      <c r="X158" s="105"/>
      <c r="Y158" s="105">
        <v>0</v>
      </c>
      <c r="Z158" s="105">
        <v>40921.56</v>
      </c>
      <c r="AA158" s="101">
        <f t="shared" si="8"/>
        <v>1227.6468</v>
      </c>
      <c r="AB158" s="101"/>
      <c r="AC158" s="106">
        <v>0.56</v>
      </c>
      <c r="AD158" s="103">
        <f t="shared" si="9"/>
        <v>42149.2068</v>
      </c>
    </row>
    <row r="159" spans="1:30" ht="15" outlineLevel="2">
      <c r="A159" s="104">
        <v>3840</v>
      </c>
      <c r="B159" s="104">
        <v>81</v>
      </c>
      <c r="C159" s="104">
        <v>3312</v>
      </c>
      <c r="D159" s="104" t="s">
        <v>289</v>
      </c>
      <c r="E159" s="104">
        <v>315693424</v>
      </c>
      <c r="F159" s="104" t="s">
        <v>585</v>
      </c>
      <c r="G159" s="100">
        <v>2779.77</v>
      </c>
      <c r="H159" s="100">
        <v>0</v>
      </c>
      <c r="I159" s="100">
        <v>20.59</v>
      </c>
      <c r="J159" s="100">
        <v>0</v>
      </c>
      <c r="K159" s="100">
        <v>0</v>
      </c>
      <c r="L159" s="100">
        <v>0</v>
      </c>
      <c r="M159" s="100">
        <v>0</v>
      </c>
      <c r="N159" s="100">
        <v>2800.36</v>
      </c>
      <c r="O159" s="100">
        <v>97.65</v>
      </c>
      <c r="P159" s="100">
        <v>212.28</v>
      </c>
      <c r="Q159" s="100">
        <v>0</v>
      </c>
      <c r="R159" s="100">
        <v>470.12</v>
      </c>
      <c r="S159" s="105">
        <v>3580.41</v>
      </c>
      <c r="T159" s="105">
        <v>42964.92</v>
      </c>
      <c r="U159" s="105"/>
      <c r="V159" s="105"/>
      <c r="W159" s="105"/>
      <c r="X159" s="105"/>
      <c r="Y159" s="105">
        <v>0</v>
      </c>
      <c r="Z159" s="105">
        <v>42964.92</v>
      </c>
      <c r="AA159" s="101">
        <f t="shared" si="8"/>
        <v>1288.9476</v>
      </c>
      <c r="AB159" s="101"/>
      <c r="AC159" s="106">
        <v>0.565</v>
      </c>
      <c r="AD159" s="103">
        <f t="shared" si="9"/>
        <v>44253.8676</v>
      </c>
    </row>
    <row r="160" spans="1:52" s="174" customFormat="1" ht="15.75" outlineLevel="1">
      <c r="A160" s="176"/>
      <c r="B160" s="176"/>
      <c r="C160" s="177" t="s">
        <v>926</v>
      </c>
      <c r="D160" s="176"/>
      <c r="E160" s="176"/>
      <c r="F160" s="176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78"/>
      <c r="T160" s="178"/>
      <c r="U160" s="178"/>
      <c r="V160" s="178"/>
      <c r="W160" s="178"/>
      <c r="X160" s="178"/>
      <c r="Y160" s="178"/>
      <c r="Z160" s="178"/>
      <c r="AA160" s="171"/>
      <c r="AB160" s="171"/>
      <c r="AC160" s="179">
        <f>SUBTOTAL(9,AC148:AC159)</f>
        <v>5.993</v>
      </c>
      <c r="AD160" s="173">
        <f>SUBTOTAL(9,AD148:AD159)</f>
        <v>506422.530725</v>
      </c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</row>
    <row r="161" spans="1:30" ht="15" outlineLevel="2">
      <c r="A161" s="104">
        <v>3840</v>
      </c>
      <c r="B161" s="104">
        <v>81</v>
      </c>
      <c r="C161" s="104">
        <v>4000</v>
      </c>
      <c r="D161" s="104" t="s">
        <v>586</v>
      </c>
      <c r="E161" s="104">
        <v>56298771</v>
      </c>
      <c r="F161" s="104" t="s">
        <v>587</v>
      </c>
      <c r="G161" s="100">
        <v>5668.97</v>
      </c>
      <c r="H161" s="100">
        <v>0</v>
      </c>
      <c r="I161" s="100">
        <v>244.2</v>
      </c>
      <c r="J161" s="100">
        <v>0</v>
      </c>
      <c r="K161" s="100">
        <v>0</v>
      </c>
      <c r="L161" s="100">
        <v>0</v>
      </c>
      <c r="M161" s="100">
        <v>1200</v>
      </c>
      <c r="N161" s="100">
        <v>7113.17</v>
      </c>
      <c r="O161" s="100">
        <v>306.75</v>
      </c>
      <c r="P161" s="100">
        <v>535.74</v>
      </c>
      <c r="Q161" s="100">
        <v>0</v>
      </c>
      <c r="R161" s="100">
        <v>713.38</v>
      </c>
      <c r="S161" s="105">
        <v>8669.04</v>
      </c>
      <c r="T161" s="105">
        <v>104028.48000000001</v>
      </c>
      <c r="U161" s="105">
        <v>4675</v>
      </c>
      <c r="V161" s="105">
        <v>2108</v>
      </c>
      <c r="W161" s="105"/>
      <c r="X161" s="105"/>
      <c r="Y161" s="105">
        <v>8478.75</v>
      </c>
      <c r="Z161" s="105">
        <v>112507.23000000001</v>
      </c>
      <c r="AA161" s="101">
        <f>Z161*0.03</f>
        <v>3375.2169000000004</v>
      </c>
      <c r="AB161" s="101">
        <v>1130</v>
      </c>
      <c r="AC161" s="106">
        <v>1</v>
      </c>
      <c r="AD161" s="103">
        <f>Z161+AA161+AB161</f>
        <v>117012.44690000001</v>
      </c>
    </row>
    <row r="162" spans="1:52" s="174" customFormat="1" ht="15.75" outlineLevel="1">
      <c r="A162" s="176"/>
      <c r="B162" s="176"/>
      <c r="C162" s="177" t="s">
        <v>927</v>
      </c>
      <c r="D162" s="176"/>
      <c r="E162" s="176"/>
      <c r="F162" s="176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78"/>
      <c r="T162" s="178"/>
      <c r="U162" s="178"/>
      <c r="V162" s="178"/>
      <c r="W162" s="178"/>
      <c r="X162" s="178"/>
      <c r="Y162" s="178"/>
      <c r="Z162" s="178"/>
      <c r="AA162" s="171"/>
      <c r="AB162" s="171"/>
      <c r="AC162" s="179">
        <f>SUBTOTAL(9,AC161:AC161)</f>
        <v>1</v>
      </c>
      <c r="AD162" s="173">
        <f>SUBTOTAL(9,AD161:AD161)</f>
        <v>117012.44690000001</v>
      </c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</row>
    <row r="163" spans="1:30" ht="15" outlineLevel="2">
      <c r="A163" s="104">
        <v>3840</v>
      </c>
      <c r="B163" s="104">
        <v>81</v>
      </c>
      <c r="C163" s="104">
        <v>4100</v>
      </c>
      <c r="D163" s="104" t="s">
        <v>588</v>
      </c>
      <c r="E163" s="104">
        <v>24768434</v>
      </c>
      <c r="F163" s="104" t="s">
        <v>589</v>
      </c>
      <c r="G163" s="100">
        <v>5382.29</v>
      </c>
      <c r="H163" s="100">
        <v>0</v>
      </c>
      <c r="I163" s="100">
        <v>238.13</v>
      </c>
      <c r="J163" s="100">
        <v>0</v>
      </c>
      <c r="K163" s="100">
        <v>0</v>
      </c>
      <c r="L163" s="100">
        <v>0</v>
      </c>
      <c r="M163" s="100">
        <v>0</v>
      </c>
      <c r="N163" s="100">
        <v>5620.42</v>
      </c>
      <c r="O163" s="100">
        <v>198.53</v>
      </c>
      <c r="P163" s="100">
        <v>423.78</v>
      </c>
      <c r="Q163" s="100">
        <v>0</v>
      </c>
      <c r="R163" s="100">
        <v>445.58</v>
      </c>
      <c r="S163" s="105">
        <v>6688.31</v>
      </c>
      <c r="T163" s="105">
        <v>80259.72</v>
      </c>
      <c r="U163" s="105">
        <v>4675</v>
      </c>
      <c r="V163" s="105">
        <v>1510</v>
      </c>
      <c r="W163" s="105"/>
      <c r="X163" s="105"/>
      <c r="Y163" s="105">
        <v>7731.25</v>
      </c>
      <c r="Z163" s="105">
        <v>87990.97</v>
      </c>
      <c r="AA163" s="101">
        <f>Z163*0.03</f>
        <v>2639.7291</v>
      </c>
      <c r="AB163" s="101">
        <v>1130</v>
      </c>
      <c r="AC163" s="106">
        <v>1</v>
      </c>
      <c r="AD163" s="103">
        <f>Z163+AA163+AB163</f>
        <v>91760.6991</v>
      </c>
    </row>
    <row r="164" spans="1:30" ht="15" outlineLevel="2">
      <c r="A164" s="104">
        <v>3840</v>
      </c>
      <c r="B164" s="104">
        <v>81</v>
      </c>
      <c r="C164" s="104">
        <v>4100</v>
      </c>
      <c r="D164" s="104" t="s">
        <v>588</v>
      </c>
      <c r="E164" s="104">
        <v>29108453</v>
      </c>
      <c r="F164" s="104" t="s">
        <v>590</v>
      </c>
      <c r="G164" s="100">
        <v>4853.41</v>
      </c>
      <c r="H164" s="100">
        <v>0</v>
      </c>
      <c r="I164" s="100">
        <v>228.13</v>
      </c>
      <c r="J164" s="100">
        <v>0</v>
      </c>
      <c r="K164" s="100">
        <v>0</v>
      </c>
      <c r="L164" s="100">
        <v>0</v>
      </c>
      <c r="M164" s="100">
        <v>316</v>
      </c>
      <c r="N164" s="100">
        <v>5397.54</v>
      </c>
      <c r="O164" s="100">
        <v>187.25</v>
      </c>
      <c r="P164" s="100">
        <v>407.07</v>
      </c>
      <c r="Q164" s="100">
        <v>0</v>
      </c>
      <c r="R164" s="100">
        <v>421.22</v>
      </c>
      <c r="S164" s="105">
        <v>6413.08</v>
      </c>
      <c r="T164" s="105">
        <v>76956.95999999999</v>
      </c>
      <c r="U164" s="105">
        <v>4250</v>
      </c>
      <c r="V164" s="105">
        <v>1510</v>
      </c>
      <c r="W164" s="105"/>
      <c r="X164" s="105"/>
      <c r="Y164" s="105">
        <v>7200</v>
      </c>
      <c r="Z164" s="105">
        <v>84156.95999999999</v>
      </c>
      <c r="AA164" s="101">
        <f>Z164*0.03</f>
        <v>2524.7088</v>
      </c>
      <c r="AB164" s="101">
        <v>1130</v>
      </c>
      <c r="AC164" s="106">
        <v>1</v>
      </c>
      <c r="AD164" s="103">
        <f>Z164+AA164+AB164</f>
        <v>87811.66879999998</v>
      </c>
    </row>
    <row r="165" spans="1:30" ht="15" outlineLevel="2">
      <c r="A165" s="104">
        <v>3840</v>
      </c>
      <c r="B165" s="104">
        <v>81</v>
      </c>
      <c r="C165" s="104">
        <v>4100</v>
      </c>
      <c r="D165" s="104" t="s">
        <v>588</v>
      </c>
      <c r="E165" s="104">
        <v>56295124</v>
      </c>
      <c r="F165" s="104" t="s">
        <v>561</v>
      </c>
      <c r="G165" s="100">
        <v>6409.81</v>
      </c>
      <c r="H165" s="100">
        <v>0</v>
      </c>
      <c r="I165" s="100">
        <v>244.2</v>
      </c>
      <c r="J165" s="100">
        <v>0</v>
      </c>
      <c r="K165" s="100">
        <v>0</v>
      </c>
      <c r="L165" s="100">
        <v>0</v>
      </c>
      <c r="M165" s="100">
        <v>0</v>
      </c>
      <c r="N165" s="100">
        <v>6654.01</v>
      </c>
      <c r="O165" s="100">
        <v>273.46</v>
      </c>
      <c r="P165" s="100">
        <v>501.3</v>
      </c>
      <c r="Q165" s="100">
        <v>0</v>
      </c>
      <c r="R165" s="100">
        <v>522.95</v>
      </c>
      <c r="S165" s="105">
        <v>7951.72</v>
      </c>
      <c r="T165" s="105">
        <v>95420.64</v>
      </c>
      <c r="U165" s="105">
        <v>5525</v>
      </c>
      <c r="V165" s="105">
        <v>2108</v>
      </c>
      <c r="W165" s="105">
        <v>3845.89</v>
      </c>
      <c r="X165" s="105"/>
      <c r="Y165" s="105">
        <v>14348.6125</v>
      </c>
      <c r="Z165" s="105">
        <v>109769.2525</v>
      </c>
      <c r="AA165" s="101">
        <f>Z165*0.03</f>
        <v>3293.077575</v>
      </c>
      <c r="AB165" s="101">
        <v>1130</v>
      </c>
      <c r="AC165" s="106">
        <v>1</v>
      </c>
      <c r="AD165" s="103">
        <f>Z165+AA165+AB165</f>
        <v>114192.330075</v>
      </c>
    </row>
    <row r="166" spans="1:52" s="174" customFormat="1" ht="15.75" outlineLevel="1">
      <c r="A166" s="176"/>
      <c r="B166" s="176"/>
      <c r="C166" s="177" t="s">
        <v>928</v>
      </c>
      <c r="D166" s="176"/>
      <c r="E166" s="176"/>
      <c r="F166" s="176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78"/>
      <c r="T166" s="178"/>
      <c r="U166" s="178"/>
      <c r="V166" s="178"/>
      <c r="W166" s="178"/>
      <c r="X166" s="178"/>
      <c r="Y166" s="178"/>
      <c r="Z166" s="178"/>
      <c r="AA166" s="171"/>
      <c r="AB166" s="171"/>
      <c r="AC166" s="179">
        <f>SUBTOTAL(9,AC163:AC165)</f>
        <v>3</v>
      </c>
      <c r="AD166" s="173">
        <f>SUBTOTAL(9,AD163:AD165)</f>
        <v>293764.697975</v>
      </c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</row>
    <row r="167" spans="1:30" ht="15" outlineLevel="2">
      <c r="A167" s="104">
        <v>3840</v>
      </c>
      <c r="B167" s="104">
        <v>81</v>
      </c>
      <c r="C167" s="104">
        <v>4200</v>
      </c>
      <c r="D167" s="104" t="s">
        <v>591</v>
      </c>
      <c r="E167" s="104">
        <v>54454202</v>
      </c>
      <c r="F167" s="104" t="s">
        <v>592</v>
      </c>
      <c r="G167" s="100">
        <v>8192.15</v>
      </c>
      <c r="H167" s="100">
        <v>0</v>
      </c>
      <c r="I167" s="100">
        <v>264.2</v>
      </c>
      <c r="J167" s="100">
        <v>0</v>
      </c>
      <c r="K167" s="100">
        <v>408.31</v>
      </c>
      <c r="L167" s="100">
        <v>0</v>
      </c>
      <c r="M167" s="100">
        <v>183.3</v>
      </c>
      <c r="N167" s="100">
        <v>9047.96</v>
      </c>
      <c r="O167" s="100">
        <v>447.02</v>
      </c>
      <c r="P167" s="100">
        <v>680.85</v>
      </c>
      <c r="Q167" s="100">
        <v>0</v>
      </c>
      <c r="R167" s="100">
        <v>745.82</v>
      </c>
      <c r="S167" s="105">
        <v>10921.65</v>
      </c>
      <c r="T167" s="105">
        <v>131059.79999999999</v>
      </c>
      <c r="U167" s="105">
        <v>5525</v>
      </c>
      <c r="V167" s="105">
        <v>2108</v>
      </c>
      <c r="W167" s="105">
        <v>5160.27</v>
      </c>
      <c r="X167" s="105"/>
      <c r="Y167" s="105">
        <v>15991.587500000001</v>
      </c>
      <c r="Z167" s="105">
        <v>147051.38749999998</v>
      </c>
      <c r="AA167" s="101">
        <f>Z167*0.03</f>
        <v>4411.541624999999</v>
      </c>
      <c r="AB167" s="101">
        <v>1130</v>
      </c>
      <c r="AC167" s="106">
        <v>1</v>
      </c>
      <c r="AD167" s="103">
        <f>Z167+AA167+AB167</f>
        <v>152592.929125</v>
      </c>
    </row>
    <row r="168" spans="1:30" ht="15" outlineLevel="2">
      <c r="A168" s="104">
        <v>3840</v>
      </c>
      <c r="B168" s="104">
        <v>81</v>
      </c>
      <c r="C168" s="104">
        <v>4200</v>
      </c>
      <c r="D168" s="104" t="s">
        <v>591</v>
      </c>
      <c r="E168" s="104">
        <v>54811070</v>
      </c>
      <c r="F168" s="104" t="s">
        <v>593</v>
      </c>
      <c r="G168" s="100">
        <v>4466.55</v>
      </c>
      <c r="H168" s="100">
        <v>0</v>
      </c>
      <c r="I168" s="100">
        <v>252.05</v>
      </c>
      <c r="J168" s="100">
        <v>0</v>
      </c>
      <c r="K168" s="100">
        <v>0</v>
      </c>
      <c r="L168" s="100">
        <v>0</v>
      </c>
      <c r="M168" s="100">
        <v>0</v>
      </c>
      <c r="N168" s="100">
        <v>4718.6</v>
      </c>
      <c r="O168" s="100">
        <v>163.83</v>
      </c>
      <c r="P168" s="100">
        <v>356.14</v>
      </c>
      <c r="Q168" s="100">
        <v>0</v>
      </c>
      <c r="R168" s="100">
        <v>377.59</v>
      </c>
      <c r="S168" s="105">
        <v>5616.16</v>
      </c>
      <c r="T168" s="105">
        <v>67393.92</v>
      </c>
      <c r="U168" s="105">
        <v>3506.25</v>
      </c>
      <c r="V168" s="105">
        <v>1581</v>
      </c>
      <c r="W168" s="105"/>
      <c r="X168" s="105"/>
      <c r="Y168" s="105">
        <v>6359.0625</v>
      </c>
      <c r="Z168" s="105">
        <v>73752.9825</v>
      </c>
      <c r="AA168" s="101">
        <f>Z168*0.03</f>
        <v>2212.5894749999998</v>
      </c>
      <c r="AB168" s="101">
        <v>847.4999999999999</v>
      </c>
      <c r="AC168" s="106">
        <v>0.75</v>
      </c>
      <c r="AD168" s="103">
        <f>Z168+AA168+AB168</f>
        <v>76813.071975</v>
      </c>
    </row>
    <row r="169" spans="1:52" s="174" customFormat="1" ht="15.75" outlineLevel="1">
      <c r="A169" s="176"/>
      <c r="B169" s="176"/>
      <c r="C169" s="177" t="s">
        <v>929</v>
      </c>
      <c r="D169" s="176"/>
      <c r="E169" s="176"/>
      <c r="F169" s="176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78"/>
      <c r="T169" s="178"/>
      <c r="U169" s="178"/>
      <c r="V169" s="178"/>
      <c r="W169" s="178"/>
      <c r="X169" s="178"/>
      <c r="Y169" s="178"/>
      <c r="Z169" s="178"/>
      <c r="AA169" s="171"/>
      <c r="AB169" s="171"/>
      <c r="AC169" s="179">
        <f>SUBTOTAL(9,AC167:AC168)</f>
        <v>1.75</v>
      </c>
      <c r="AD169" s="173">
        <f>SUBTOTAL(9,AD167:AD168)</f>
        <v>229406.0011</v>
      </c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</row>
    <row r="170" spans="1:30" ht="15" outlineLevel="2">
      <c r="A170" s="104">
        <v>3840</v>
      </c>
      <c r="B170" s="104">
        <v>81</v>
      </c>
      <c r="C170" s="104">
        <v>4300</v>
      </c>
      <c r="D170" s="104" t="s">
        <v>594</v>
      </c>
      <c r="E170" s="104">
        <v>55830160</v>
      </c>
      <c r="F170" s="104" t="s">
        <v>595</v>
      </c>
      <c r="G170" s="100">
        <v>8289.29</v>
      </c>
      <c r="H170" s="100">
        <v>0</v>
      </c>
      <c r="I170" s="100">
        <v>1208.6</v>
      </c>
      <c r="J170" s="100">
        <v>0</v>
      </c>
      <c r="K170" s="100">
        <v>0</v>
      </c>
      <c r="L170" s="100">
        <v>0</v>
      </c>
      <c r="M170" s="100">
        <v>0</v>
      </c>
      <c r="N170" s="100">
        <v>9497.89</v>
      </c>
      <c r="O170" s="100">
        <v>479.64</v>
      </c>
      <c r="P170" s="100">
        <v>714.59</v>
      </c>
      <c r="Q170" s="100">
        <v>0</v>
      </c>
      <c r="R170" s="100">
        <v>753.58</v>
      </c>
      <c r="S170" s="105">
        <v>11445.7</v>
      </c>
      <c r="T170" s="105">
        <v>137348.40000000002</v>
      </c>
      <c r="U170" s="105">
        <v>5525</v>
      </c>
      <c r="V170" s="105">
        <v>2108</v>
      </c>
      <c r="W170" s="105">
        <v>4722.64</v>
      </c>
      <c r="X170" s="105"/>
      <c r="Y170" s="105">
        <v>15444.55</v>
      </c>
      <c r="Z170" s="105">
        <v>152792.95</v>
      </c>
      <c r="AA170" s="101">
        <f>Z170*0.03</f>
        <v>4583.788500000001</v>
      </c>
      <c r="AB170" s="101">
        <v>1130</v>
      </c>
      <c r="AC170" s="106">
        <v>1</v>
      </c>
      <c r="AD170" s="103">
        <f>Z170+AA170+AB170</f>
        <v>158506.7385</v>
      </c>
    </row>
    <row r="171" spans="1:52" s="174" customFormat="1" ht="15.75" outlineLevel="1">
      <c r="A171" s="176"/>
      <c r="B171" s="176"/>
      <c r="C171" s="177" t="s">
        <v>930</v>
      </c>
      <c r="D171" s="176"/>
      <c r="E171" s="176"/>
      <c r="F171" s="176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78"/>
      <c r="T171" s="178"/>
      <c r="U171" s="178"/>
      <c r="V171" s="178"/>
      <c r="W171" s="178"/>
      <c r="X171" s="178"/>
      <c r="Y171" s="178"/>
      <c r="Z171" s="178"/>
      <c r="AA171" s="171"/>
      <c r="AB171" s="171"/>
      <c r="AC171" s="179">
        <f>SUBTOTAL(9,AC170:AC170)</f>
        <v>1</v>
      </c>
      <c r="AD171" s="173">
        <f>SUBTOTAL(9,AD170:AD170)</f>
        <v>158506.7385</v>
      </c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</row>
    <row r="172" spans="1:30" ht="15" outlineLevel="2">
      <c r="A172" s="104">
        <v>3840</v>
      </c>
      <c r="B172" s="104">
        <v>81</v>
      </c>
      <c r="C172" s="104">
        <v>4400</v>
      </c>
      <c r="D172" s="104" t="s">
        <v>596</v>
      </c>
      <c r="E172" s="104">
        <v>23117468</v>
      </c>
      <c r="F172" s="104" t="s">
        <v>597</v>
      </c>
      <c r="G172" s="100">
        <v>7553.39</v>
      </c>
      <c r="H172" s="100">
        <v>0</v>
      </c>
      <c r="I172" s="100">
        <v>234.2</v>
      </c>
      <c r="J172" s="100">
        <v>1100.81</v>
      </c>
      <c r="K172" s="100">
        <v>0</v>
      </c>
      <c r="L172" s="100">
        <v>0</v>
      </c>
      <c r="M172" s="100">
        <v>0</v>
      </c>
      <c r="N172" s="100">
        <v>8888.4</v>
      </c>
      <c r="O172" s="100">
        <v>440.31</v>
      </c>
      <c r="P172" s="100">
        <v>673.9</v>
      </c>
      <c r="Q172" s="100">
        <v>0</v>
      </c>
      <c r="R172" s="100">
        <v>697.08</v>
      </c>
      <c r="S172" s="105">
        <v>10699.69</v>
      </c>
      <c r="T172" s="105">
        <v>128396.28</v>
      </c>
      <c r="U172" s="105">
        <v>5100</v>
      </c>
      <c r="V172" s="105">
        <v>2108</v>
      </c>
      <c r="W172" s="105"/>
      <c r="X172" s="105">
        <v>5976</v>
      </c>
      <c r="Y172" s="105">
        <v>16480</v>
      </c>
      <c r="Z172" s="105">
        <v>144876.28</v>
      </c>
      <c r="AA172" s="101">
        <f>Z172*0.03</f>
        <v>4346.2883999999995</v>
      </c>
      <c r="AB172" s="101">
        <v>1130</v>
      </c>
      <c r="AC172" s="106">
        <v>1</v>
      </c>
      <c r="AD172" s="103">
        <f>Z172+AA172+AB172</f>
        <v>150352.5684</v>
      </c>
    </row>
    <row r="173" spans="1:52" s="174" customFormat="1" ht="15.75" outlineLevel="1">
      <c r="A173" s="176"/>
      <c r="B173" s="176"/>
      <c r="C173" s="177" t="s">
        <v>931</v>
      </c>
      <c r="D173" s="176"/>
      <c r="E173" s="176"/>
      <c r="F173" s="176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78"/>
      <c r="T173" s="178"/>
      <c r="U173" s="178"/>
      <c r="V173" s="178"/>
      <c r="W173" s="178"/>
      <c r="X173" s="178"/>
      <c r="Y173" s="178"/>
      <c r="Z173" s="178"/>
      <c r="AA173" s="171"/>
      <c r="AB173" s="171"/>
      <c r="AC173" s="179">
        <f>SUBTOTAL(9,AC172:AC172)</f>
        <v>1</v>
      </c>
      <c r="AD173" s="173">
        <f>SUBTOTAL(9,AD172:AD172)</f>
        <v>150352.5684</v>
      </c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</row>
    <row r="174" spans="1:30" ht="15" outlineLevel="2">
      <c r="A174" s="104">
        <v>3840</v>
      </c>
      <c r="B174" s="104">
        <v>81</v>
      </c>
      <c r="C174" s="104">
        <v>4500</v>
      </c>
      <c r="D174" s="104" t="s">
        <v>598</v>
      </c>
      <c r="E174" s="104">
        <v>26224667</v>
      </c>
      <c r="F174" s="104" t="s">
        <v>599</v>
      </c>
      <c r="G174" s="100">
        <v>7412.67</v>
      </c>
      <c r="H174" s="100">
        <v>0</v>
      </c>
      <c r="I174" s="100">
        <v>264.2</v>
      </c>
      <c r="J174" s="100">
        <v>0</v>
      </c>
      <c r="K174" s="100">
        <v>0</v>
      </c>
      <c r="L174" s="100">
        <v>0</v>
      </c>
      <c r="M174" s="100">
        <v>0</v>
      </c>
      <c r="N174" s="100">
        <v>7676.87</v>
      </c>
      <c r="O174" s="100">
        <v>347.62</v>
      </c>
      <c r="P174" s="100">
        <v>578.02</v>
      </c>
      <c r="Q174" s="100">
        <v>0</v>
      </c>
      <c r="R174" s="100">
        <v>599.16</v>
      </c>
      <c r="S174" s="105">
        <v>9201.67</v>
      </c>
      <c r="T174" s="105">
        <v>110420.04000000001</v>
      </c>
      <c r="U174" s="105">
        <v>4080</v>
      </c>
      <c r="V174" s="105">
        <v>1686.4</v>
      </c>
      <c r="W174" s="105"/>
      <c r="X174" s="105"/>
      <c r="Y174" s="105">
        <v>7208</v>
      </c>
      <c r="Z174" s="105">
        <v>117628.04000000001</v>
      </c>
      <c r="AA174" s="101">
        <f>Z174*0.03</f>
        <v>3528.8412000000003</v>
      </c>
      <c r="AB174" s="101">
        <v>960.3417999999999</v>
      </c>
      <c r="AC174" s="106">
        <v>1</v>
      </c>
      <c r="AD174" s="103">
        <f>Z174+AA174+AB174</f>
        <v>122117.223</v>
      </c>
    </row>
    <row r="175" spans="1:52" s="174" customFormat="1" ht="15.75" outlineLevel="1">
      <c r="A175" s="176"/>
      <c r="B175" s="176"/>
      <c r="C175" s="177" t="s">
        <v>932</v>
      </c>
      <c r="D175" s="176"/>
      <c r="E175" s="176"/>
      <c r="F175" s="176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78"/>
      <c r="T175" s="178"/>
      <c r="U175" s="178"/>
      <c r="V175" s="178"/>
      <c r="W175" s="178"/>
      <c r="X175" s="178"/>
      <c r="Y175" s="178"/>
      <c r="Z175" s="178"/>
      <c r="AA175" s="171"/>
      <c r="AB175" s="171"/>
      <c r="AC175" s="179">
        <f>SUBTOTAL(9,AC174:AC174)</f>
        <v>1</v>
      </c>
      <c r="AD175" s="173">
        <f>SUBTOTAL(9,AD174:AD174)</f>
        <v>122117.223</v>
      </c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</row>
    <row r="176" spans="1:32" ht="15" outlineLevel="2">
      <c r="A176" s="104">
        <v>3840</v>
      </c>
      <c r="B176" s="104">
        <v>81</v>
      </c>
      <c r="C176" s="104">
        <v>5200</v>
      </c>
      <c r="D176" s="104" t="s">
        <v>600</v>
      </c>
      <c r="E176" s="104">
        <v>21034970</v>
      </c>
      <c r="F176" s="104" t="s">
        <v>601</v>
      </c>
      <c r="G176" s="100">
        <v>15456.86</v>
      </c>
      <c r="H176" s="100">
        <v>0</v>
      </c>
      <c r="I176" s="100">
        <v>898.6</v>
      </c>
      <c r="J176" s="100">
        <v>0</v>
      </c>
      <c r="K176" s="100">
        <v>0</v>
      </c>
      <c r="L176" s="100">
        <v>0</v>
      </c>
      <c r="M176" s="100">
        <v>0</v>
      </c>
      <c r="N176" s="100">
        <v>16355.46</v>
      </c>
      <c r="O176" s="100">
        <v>974.64</v>
      </c>
      <c r="P176" s="100">
        <v>1226.66</v>
      </c>
      <c r="Q176" s="100">
        <v>0</v>
      </c>
      <c r="R176" s="100">
        <v>3125.52</v>
      </c>
      <c r="S176" s="105">
        <v>21682.28</v>
      </c>
      <c r="T176" s="105">
        <v>260187.36</v>
      </c>
      <c r="U176" s="105">
        <v>5525</v>
      </c>
      <c r="V176" s="105">
        <v>2108</v>
      </c>
      <c r="W176" s="105">
        <v>6008.14</v>
      </c>
      <c r="X176" s="105"/>
      <c r="Y176" s="105">
        <v>17051.425</v>
      </c>
      <c r="Z176" s="105">
        <v>277238.785</v>
      </c>
      <c r="AA176" s="101">
        <f aca="true" t="shared" si="10" ref="AA176:AA207">Z176*0.03</f>
        <v>8317.16355</v>
      </c>
      <c r="AB176" s="101"/>
      <c r="AC176" s="106">
        <v>1.4</v>
      </c>
      <c r="AD176" s="103">
        <f aca="true" t="shared" si="11" ref="AD176:AD207">Z176+AA176+AB176</f>
        <v>285555.94855</v>
      </c>
      <c r="AF176" s="69"/>
    </row>
    <row r="177" spans="1:32" ht="15" outlineLevel="2">
      <c r="A177" s="104">
        <v>3840</v>
      </c>
      <c r="B177" s="104">
        <v>81</v>
      </c>
      <c r="C177" s="104">
        <v>5200</v>
      </c>
      <c r="D177" s="104" t="s">
        <v>600</v>
      </c>
      <c r="E177" s="104">
        <v>21921473</v>
      </c>
      <c r="F177" s="104" t="s">
        <v>602</v>
      </c>
      <c r="G177" s="100">
        <v>10288.68</v>
      </c>
      <c r="H177" s="100">
        <v>0</v>
      </c>
      <c r="I177" s="100">
        <v>323.6</v>
      </c>
      <c r="J177" s="100">
        <v>0</v>
      </c>
      <c r="K177" s="100">
        <v>0</v>
      </c>
      <c r="L177" s="100">
        <v>0</v>
      </c>
      <c r="M177" s="100">
        <v>528</v>
      </c>
      <c r="N177" s="100">
        <v>11140.28</v>
      </c>
      <c r="O177" s="100">
        <v>596.54</v>
      </c>
      <c r="P177" s="100">
        <v>835.52</v>
      </c>
      <c r="Q177" s="100">
        <v>0</v>
      </c>
      <c r="R177" s="100">
        <v>2840.41</v>
      </c>
      <c r="S177" s="105">
        <v>15070</v>
      </c>
      <c r="T177" s="105">
        <v>180840</v>
      </c>
      <c r="U177" s="105">
        <v>3825</v>
      </c>
      <c r="V177" s="105">
        <v>2108</v>
      </c>
      <c r="W177" s="105"/>
      <c r="X177" s="105"/>
      <c r="Y177" s="105">
        <v>7416.25</v>
      </c>
      <c r="Z177" s="105">
        <v>188256.25</v>
      </c>
      <c r="AA177" s="101">
        <f t="shared" si="10"/>
        <v>5647.6875</v>
      </c>
      <c r="AB177" s="101"/>
      <c r="AC177" s="106">
        <v>1.07</v>
      </c>
      <c r="AD177" s="103">
        <f t="shared" si="11"/>
        <v>193903.9375</v>
      </c>
      <c r="AF177" s="69"/>
    </row>
    <row r="178" spans="1:32" ht="15" outlineLevel="2">
      <c r="A178" s="104">
        <v>3840</v>
      </c>
      <c r="B178" s="104">
        <v>81</v>
      </c>
      <c r="C178" s="104">
        <v>5200</v>
      </c>
      <c r="D178" s="104" t="s">
        <v>600</v>
      </c>
      <c r="E178" s="104">
        <v>23209331</v>
      </c>
      <c r="F178" s="104" t="s">
        <v>603</v>
      </c>
      <c r="G178" s="100">
        <v>9315.12</v>
      </c>
      <c r="H178" s="100">
        <v>0</v>
      </c>
      <c r="I178" s="100">
        <v>1242.53</v>
      </c>
      <c r="J178" s="100">
        <v>0</v>
      </c>
      <c r="K178" s="100">
        <v>0</v>
      </c>
      <c r="L178" s="100">
        <v>0</v>
      </c>
      <c r="M178" s="100">
        <v>0</v>
      </c>
      <c r="N178" s="100">
        <v>10557.65</v>
      </c>
      <c r="O178" s="100">
        <v>559.92</v>
      </c>
      <c r="P178" s="100">
        <v>797.64</v>
      </c>
      <c r="Q178" s="100">
        <v>0</v>
      </c>
      <c r="R178" s="100">
        <v>2241.86</v>
      </c>
      <c r="S178" s="105">
        <v>14230</v>
      </c>
      <c r="T178" s="105">
        <v>170760</v>
      </c>
      <c r="U178" s="105">
        <v>2974.98</v>
      </c>
      <c r="V178" s="105">
        <v>1229.66</v>
      </c>
      <c r="W178" s="105"/>
      <c r="X178" s="105"/>
      <c r="Y178" s="105">
        <v>5255.8</v>
      </c>
      <c r="Z178" s="105">
        <v>176015.8</v>
      </c>
      <c r="AA178" s="101">
        <f t="shared" si="10"/>
        <v>5280.473999999999</v>
      </c>
      <c r="AB178" s="101"/>
      <c r="AC178" s="106">
        <v>0.875</v>
      </c>
      <c r="AD178" s="103">
        <f t="shared" si="11"/>
        <v>181296.27399999998</v>
      </c>
      <c r="AF178" s="69"/>
    </row>
    <row r="179" spans="1:32" ht="15" outlineLevel="2">
      <c r="A179" s="104">
        <v>3840</v>
      </c>
      <c r="B179" s="104">
        <v>81</v>
      </c>
      <c r="C179" s="104">
        <v>5200</v>
      </c>
      <c r="D179" s="104" t="s">
        <v>600</v>
      </c>
      <c r="E179" s="104">
        <v>27598457</v>
      </c>
      <c r="F179" s="104" t="s">
        <v>604</v>
      </c>
      <c r="G179" s="100">
        <v>12508.91</v>
      </c>
      <c r="H179" s="100">
        <v>0</v>
      </c>
      <c r="I179" s="100">
        <v>1198.6</v>
      </c>
      <c r="J179" s="100">
        <v>0</v>
      </c>
      <c r="K179" s="100">
        <v>0</v>
      </c>
      <c r="L179" s="100">
        <v>0</v>
      </c>
      <c r="M179" s="100">
        <v>0</v>
      </c>
      <c r="N179" s="100">
        <v>13707.51</v>
      </c>
      <c r="O179" s="100">
        <v>782.67</v>
      </c>
      <c r="P179" s="100">
        <v>1028.06</v>
      </c>
      <c r="Q179" s="100">
        <v>0</v>
      </c>
      <c r="R179" s="100">
        <v>2949.21</v>
      </c>
      <c r="S179" s="105">
        <v>18587</v>
      </c>
      <c r="T179" s="105">
        <v>223044</v>
      </c>
      <c r="U179" s="105">
        <v>5100</v>
      </c>
      <c r="V179" s="105">
        <v>2108</v>
      </c>
      <c r="W179" s="105"/>
      <c r="X179" s="105"/>
      <c r="Y179" s="105">
        <v>9010</v>
      </c>
      <c r="Z179" s="105">
        <v>232054</v>
      </c>
      <c r="AA179" s="101">
        <f t="shared" si="10"/>
        <v>6961.62</v>
      </c>
      <c r="AB179" s="101"/>
      <c r="AC179" s="106">
        <v>1.25</v>
      </c>
      <c r="AD179" s="103">
        <f t="shared" si="11"/>
        <v>239015.62</v>
      </c>
      <c r="AF179" s="69"/>
    </row>
    <row r="180" spans="1:32" ht="15" outlineLevel="2">
      <c r="A180" s="104">
        <v>3840</v>
      </c>
      <c r="B180" s="104">
        <v>81</v>
      </c>
      <c r="C180" s="104">
        <v>5200</v>
      </c>
      <c r="D180" s="104" t="s">
        <v>600</v>
      </c>
      <c r="E180" s="104">
        <v>27678523</v>
      </c>
      <c r="F180" s="104" t="s">
        <v>605</v>
      </c>
      <c r="G180" s="100">
        <v>6088.06</v>
      </c>
      <c r="H180" s="100">
        <v>0</v>
      </c>
      <c r="I180" s="100">
        <v>724.3</v>
      </c>
      <c r="J180" s="100">
        <v>0</v>
      </c>
      <c r="K180" s="100">
        <v>0</v>
      </c>
      <c r="L180" s="100">
        <v>0</v>
      </c>
      <c r="M180" s="100">
        <v>0</v>
      </c>
      <c r="N180" s="100">
        <v>6812.36</v>
      </c>
      <c r="O180" s="100">
        <v>286.1</v>
      </c>
      <c r="P180" s="100">
        <v>514.38</v>
      </c>
      <c r="Q180" s="100">
        <v>0</v>
      </c>
      <c r="R180" s="100">
        <v>1723.79</v>
      </c>
      <c r="S180" s="105">
        <v>8401.17</v>
      </c>
      <c r="T180" s="105">
        <v>100814.04000000001</v>
      </c>
      <c r="U180" s="105">
        <v>2550.01</v>
      </c>
      <c r="V180" s="105">
        <v>1405.34</v>
      </c>
      <c r="W180" s="105"/>
      <c r="X180" s="105"/>
      <c r="Y180" s="105">
        <v>4944.1875</v>
      </c>
      <c r="Z180" s="105">
        <v>105758.22750000001</v>
      </c>
      <c r="AA180" s="101">
        <f t="shared" si="10"/>
        <v>3172.746825</v>
      </c>
      <c r="AB180" s="101"/>
      <c r="AC180" s="106">
        <v>0.5</v>
      </c>
      <c r="AD180" s="103">
        <f t="shared" si="11"/>
        <v>108930.974325</v>
      </c>
      <c r="AF180" s="69"/>
    </row>
    <row r="181" spans="1:32" ht="15" outlineLevel="2">
      <c r="A181" s="104">
        <v>3840</v>
      </c>
      <c r="B181" s="104">
        <v>81</v>
      </c>
      <c r="C181" s="104">
        <v>5200</v>
      </c>
      <c r="D181" s="104" t="s">
        <v>600</v>
      </c>
      <c r="E181" s="104">
        <v>28311983</v>
      </c>
      <c r="F181" s="104" t="s">
        <v>606</v>
      </c>
      <c r="G181" s="100">
        <v>16302.36</v>
      </c>
      <c r="H181" s="100">
        <v>0</v>
      </c>
      <c r="I181" s="100">
        <v>323.6</v>
      </c>
      <c r="J181" s="100">
        <v>0</v>
      </c>
      <c r="K181" s="100">
        <v>0</v>
      </c>
      <c r="L181" s="100">
        <v>0</v>
      </c>
      <c r="M181" s="100">
        <v>0</v>
      </c>
      <c r="N181" s="100">
        <v>16625.96</v>
      </c>
      <c r="O181" s="100">
        <v>994.25</v>
      </c>
      <c r="P181" s="100">
        <v>1246.95</v>
      </c>
      <c r="Q181" s="100">
        <v>0</v>
      </c>
      <c r="R181" s="100">
        <v>4426.54</v>
      </c>
      <c r="S181" s="105">
        <v>22755</v>
      </c>
      <c r="T181" s="105">
        <v>273060</v>
      </c>
      <c r="U181" s="105">
        <v>4675</v>
      </c>
      <c r="V181" s="105">
        <v>2108</v>
      </c>
      <c r="W181" s="105"/>
      <c r="X181" s="105"/>
      <c r="Y181" s="105">
        <v>8478.75</v>
      </c>
      <c r="Z181" s="105">
        <v>281538.75</v>
      </c>
      <c r="AA181" s="101">
        <f t="shared" si="10"/>
        <v>8446.1625</v>
      </c>
      <c r="AB181" s="101"/>
      <c r="AC181" s="106">
        <v>1.125</v>
      </c>
      <c r="AD181" s="103">
        <f t="shared" si="11"/>
        <v>289984.9125</v>
      </c>
      <c r="AF181" s="69"/>
    </row>
    <row r="182" spans="1:32" ht="15" outlineLevel="2">
      <c r="A182" s="104">
        <v>3840</v>
      </c>
      <c r="B182" s="104">
        <v>81</v>
      </c>
      <c r="C182" s="104">
        <v>5200</v>
      </c>
      <c r="D182" s="104" t="s">
        <v>600</v>
      </c>
      <c r="E182" s="104">
        <v>29757796</v>
      </c>
      <c r="F182" s="104" t="s">
        <v>607</v>
      </c>
      <c r="G182" s="100">
        <v>15675.93</v>
      </c>
      <c r="H182" s="100">
        <v>0</v>
      </c>
      <c r="I182" s="100">
        <v>323.6</v>
      </c>
      <c r="J182" s="100">
        <v>0</v>
      </c>
      <c r="K182" s="100">
        <v>0</v>
      </c>
      <c r="L182" s="100">
        <v>0</v>
      </c>
      <c r="M182" s="100">
        <v>316</v>
      </c>
      <c r="N182" s="100">
        <v>16315.53</v>
      </c>
      <c r="O182" s="100">
        <v>971.75</v>
      </c>
      <c r="P182" s="100">
        <v>1223.66</v>
      </c>
      <c r="Q182" s="100">
        <v>0</v>
      </c>
      <c r="R182" s="100">
        <v>4242.86</v>
      </c>
      <c r="S182" s="105">
        <v>22753.8</v>
      </c>
      <c r="T182" s="105">
        <v>273045.6</v>
      </c>
      <c r="U182" s="105">
        <v>4250</v>
      </c>
      <c r="V182" s="105">
        <v>2108</v>
      </c>
      <c r="W182" s="105"/>
      <c r="X182" s="105"/>
      <c r="Y182" s="105">
        <v>7947.5</v>
      </c>
      <c r="Z182" s="105">
        <v>280993.1</v>
      </c>
      <c r="AA182" s="101">
        <f t="shared" si="10"/>
        <v>8429.793</v>
      </c>
      <c r="AB182" s="101"/>
      <c r="AC182" s="106">
        <v>1.125</v>
      </c>
      <c r="AD182" s="103">
        <f t="shared" si="11"/>
        <v>289422.893</v>
      </c>
      <c r="AF182" s="69"/>
    </row>
    <row r="183" spans="1:32" ht="15" outlineLevel="2">
      <c r="A183" s="104">
        <v>3840</v>
      </c>
      <c r="B183" s="104">
        <v>81</v>
      </c>
      <c r="C183" s="104">
        <v>5200</v>
      </c>
      <c r="D183" s="104" t="s">
        <v>600</v>
      </c>
      <c r="E183" s="104">
        <v>29799160</v>
      </c>
      <c r="F183" s="104" t="s">
        <v>608</v>
      </c>
      <c r="G183" s="100">
        <v>6672.34</v>
      </c>
      <c r="H183" s="100">
        <v>0</v>
      </c>
      <c r="I183" s="100">
        <v>126.12</v>
      </c>
      <c r="J183" s="100">
        <v>0</v>
      </c>
      <c r="K183" s="100">
        <v>0</v>
      </c>
      <c r="L183" s="100">
        <v>0</v>
      </c>
      <c r="M183" s="100">
        <v>169.85</v>
      </c>
      <c r="N183" s="100">
        <v>6968.31</v>
      </c>
      <c r="O183" s="100">
        <v>294.08</v>
      </c>
      <c r="P183" s="100">
        <v>522.62</v>
      </c>
      <c r="Q183" s="100">
        <v>0</v>
      </c>
      <c r="R183" s="100">
        <v>1254.99</v>
      </c>
      <c r="S183" s="105">
        <v>8858</v>
      </c>
      <c r="T183" s="105">
        <v>106296</v>
      </c>
      <c r="U183" s="105">
        <v>1753.13</v>
      </c>
      <c r="V183" s="105">
        <v>790.5</v>
      </c>
      <c r="W183" s="105"/>
      <c r="X183" s="105"/>
      <c r="Y183" s="105">
        <v>3179.5375000000004</v>
      </c>
      <c r="Z183" s="105">
        <v>109475.5375</v>
      </c>
      <c r="AA183" s="101">
        <f t="shared" si="10"/>
        <v>3284.266125</v>
      </c>
      <c r="AB183" s="101"/>
      <c r="AC183" s="106">
        <v>0.5375</v>
      </c>
      <c r="AD183" s="103">
        <f t="shared" si="11"/>
        <v>112759.803625</v>
      </c>
      <c r="AF183" s="69"/>
    </row>
    <row r="184" spans="1:32" ht="15" outlineLevel="2">
      <c r="A184" s="104">
        <v>3840</v>
      </c>
      <c r="B184" s="104">
        <v>81</v>
      </c>
      <c r="C184" s="104">
        <v>5200</v>
      </c>
      <c r="D184" s="104" t="s">
        <v>600</v>
      </c>
      <c r="E184" s="104">
        <v>29967692</v>
      </c>
      <c r="F184" s="104" t="s">
        <v>609</v>
      </c>
      <c r="G184" s="100">
        <v>14397.89</v>
      </c>
      <c r="H184" s="100">
        <v>0</v>
      </c>
      <c r="I184" s="100">
        <v>313.6</v>
      </c>
      <c r="J184" s="100">
        <v>0</v>
      </c>
      <c r="K184" s="100">
        <v>0</v>
      </c>
      <c r="L184" s="100">
        <v>0</v>
      </c>
      <c r="M184" s="100">
        <v>0</v>
      </c>
      <c r="N184" s="100">
        <v>14711.49</v>
      </c>
      <c r="O184" s="100">
        <v>855.45</v>
      </c>
      <c r="P184" s="100">
        <v>1103.36</v>
      </c>
      <c r="Q184" s="100">
        <v>0</v>
      </c>
      <c r="R184" s="100">
        <v>3857.45</v>
      </c>
      <c r="S184" s="105">
        <v>20098</v>
      </c>
      <c r="T184" s="105">
        <v>241176</v>
      </c>
      <c r="U184" s="105">
        <v>4250</v>
      </c>
      <c r="V184" s="105">
        <v>2108</v>
      </c>
      <c r="W184" s="105"/>
      <c r="X184" s="105"/>
      <c r="Y184" s="105">
        <v>7947.5</v>
      </c>
      <c r="Z184" s="105">
        <v>249123.5</v>
      </c>
      <c r="AA184" s="101">
        <f t="shared" si="10"/>
        <v>7473.705</v>
      </c>
      <c r="AB184" s="101"/>
      <c r="AC184" s="106">
        <v>1.195</v>
      </c>
      <c r="AD184" s="103">
        <f t="shared" si="11"/>
        <v>256597.205</v>
      </c>
      <c r="AF184" s="69"/>
    </row>
    <row r="185" spans="1:32" ht="15" outlineLevel="2">
      <c r="A185" s="104">
        <v>3840</v>
      </c>
      <c r="B185" s="104">
        <v>81</v>
      </c>
      <c r="C185" s="104">
        <v>5200</v>
      </c>
      <c r="D185" s="104" t="s">
        <v>600</v>
      </c>
      <c r="E185" s="104">
        <v>31168792</v>
      </c>
      <c r="F185" s="104" t="s">
        <v>610</v>
      </c>
      <c r="G185" s="100">
        <v>10994.76</v>
      </c>
      <c r="H185" s="100">
        <v>0</v>
      </c>
      <c r="I185" s="100">
        <v>323.6</v>
      </c>
      <c r="J185" s="100">
        <v>0</v>
      </c>
      <c r="K185" s="100">
        <v>0</v>
      </c>
      <c r="L185" s="100">
        <v>0</v>
      </c>
      <c r="M185" s="100">
        <v>0</v>
      </c>
      <c r="N185" s="100">
        <v>11318.36</v>
      </c>
      <c r="O185" s="100">
        <v>609.45</v>
      </c>
      <c r="P185" s="100">
        <v>848.88</v>
      </c>
      <c r="Q185" s="100">
        <v>0</v>
      </c>
      <c r="R185" s="100">
        <v>2967.35</v>
      </c>
      <c r="S185" s="105">
        <v>13811</v>
      </c>
      <c r="T185" s="105">
        <v>165732</v>
      </c>
      <c r="U185" s="105"/>
      <c r="V185" s="105"/>
      <c r="W185" s="105"/>
      <c r="X185" s="105"/>
      <c r="Y185" s="105">
        <v>0</v>
      </c>
      <c r="Z185" s="105">
        <v>165732</v>
      </c>
      <c r="AA185" s="101">
        <f t="shared" si="10"/>
        <v>4971.96</v>
      </c>
      <c r="AB185" s="101"/>
      <c r="AC185" s="106">
        <v>1.33333</v>
      </c>
      <c r="AD185" s="103">
        <f t="shared" si="11"/>
        <v>170703.96</v>
      </c>
      <c r="AF185" s="69"/>
    </row>
    <row r="186" spans="1:32" ht="15" outlineLevel="2">
      <c r="A186" s="104">
        <v>3840</v>
      </c>
      <c r="B186" s="104">
        <v>81</v>
      </c>
      <c r="C186" s="104">
        <v>5200</v>
      </c>
      <c r="D186" s="104" t="s">
        <v>600</v>
      </c>
      <c r="E186" s="104">
        <v>31395171</v>
      </c>
      <c r="F186" s="104" t="s">
        <v>611</v>
      </c>
      <c r="G186" s="100">
        <v>11749.97</v>
      </c>
      <c r="H186" s="100">
        <v>0</v>
      </c>
      <c r="I186" s="100">
        <v>280.38</v>
      </c>
      <c r="J186" s="100">
        <v>0</v>
      </c>
      <c r="K186" s="100">
        <v>0</v>
      </c>
      <c r="L186" s="100">
        <v>0</v>
      </c>
      <c r="M186" s="100">
        <v>0</v>
      </c>
      <c r="N186" s="100">
        <v>12030.35</v>
      </c>
      <c r="O186" s="100">
        <v>661.08</v>
      </c>
      <c r="P186" s="100">
        <v>902.27</v>
      </c>
      <c r="Q186" s="100">
        <v>0</v>
      </c>
      <c r="R186" s="100">
        <v>2235.24</v>
      </c>
      <c r="S186" s="105">
        <v>18500</v>
      </c>
      <c r="T186" s="105">
        <v>222000</v>
      </c>
      <c r="U186" s="105"/>
      <c r="V186" s="105"/>
      <c r="W186" s="105"/>
      <c r="X186" s="105"/>
      <c r="Y186" s="105">
        <v>0</v>
      </c>
      <c r="Z186" s="105">
        <v>222000</v>
      </c>
      <c r="AA186" s="101">
        <f t="shared" si="10"/>
        <v>6660</v>
      </c>
      <c r="AB186" s="101"/>
      <c r="AC186" s="106">
        <v>1.05</v>
      </c>
      <c r="AD186" s="103">
        <f t="shared" si="11"/>
        <v>228660</v>
      </c>
      <c r="AF186" s="69"/>
    </row>
    <row r="187" spans="1:32" ht="15" outlineLevel="2">
      <c r="A187" s="104">
        <v>3840</v>
      </c>
      <c r="B187" s="104">
        <v>81</v>
      </c>
      <c r="C187" s="104">
        <v>5200</v>
      </c>
      <c r="D187" s="104" t="s">
        <v>600</v>
      </c>
      <c r="E187" s="104">
        <v>32641755</v>
      </c>
      <c r="F187" s="104" t="s">
        <v>612</v>
      </c>
      <c r="G187" s="100">
        <v>7253.4</v>
      </c>
      <c r="H187" s="100">
        <v>0</v>
      </c>
      <c r="I187" s="100">
        <v>248.6</v>
      </c>
      <c r="J187" s="100">
        <v>0</v>
      </c>
      <c r="K187" s="100">
        <v>0</v>
      </c>
      <c r="L187" s="100">
        <v>0</v>
      </c>
      <c r="M187" s="100">
        <v>0</v>
      </c>
      <c r="N187" s="100">
        <v>7502</v>
      </c>
      <c r="O187" s="100">
        <v>332.77</v>
      </c>
      <c r="P187" s="100">
        <v>562.65</v>
      </c>
      <c r="Q187" s="100">
        <v>0</v>
      </c>
      <c r="R187" s="100">
        <v>1943.72</v>
      </c>
      <c r="S187" s="105">
        <v>10132</v>
      </c>
      <c r="T187" s="105">
        <v>121584</v>
      </c>
      <c r="U187" s="105">
        <v>2975</v>
      </c>
      <c r="V187" s="105">
        <v>2108</v>
      </c>
      <c r="W187" s="105"/>
      <c r="X187" s="105"/>
      <c r="Y187" s="105">
        <v>6353.75</v>
      </c>
      <c r="Z187" s="105">
        <v>127937.75</v>
      </c>
      <c r="AA187" s="101">
        <f t="shared" si="10"/>
        <v>3838.1324999999997</v>
      </c>
      <c r="AB187" s="101"/>
      <c r="AC187" s="106">
        <v>1.39583</v>
      </c>
      <c r="AD187" s="103">
        <f t="shared" si="11"/>
        <v>131775.8825</v>
      </c>
      <c r="AF187" s="69"/>
    </row>
    <row r="188" spans="1:32" ht="15" outlineLevel="2">
      <c r="A188" s="104">
        <v>3840</v>
      </c>
      <c r="B188" s="104">
        <v>81</v>
      </c>
      <c r="C188" s="104">
        <v>5200</v>
      </c>
      <c r="D188" s="104" t="s">
        <v>600</v>
      </c>
      <c r="E188" s="104">
        <v>33444639</v>
      </c>
      <c r="F188" s="104" t="s">
        <v>613</v>
      </c>
      <c r="G188" s="100">
        <v>7334.56</v>
      </c>
      <c r="H188" s="100">
        <v>0</v>
      </c>
      <c r="I188" s="100">
        <v>142.2</v>
      </c>
      <c r="J188" s="100">
        <v>0</v>
      </c>
      <c r="K188" s="100">
        <v>0</v>
      </c>
      <c r="L188" s="100">
        <v>0</v>
      </c>
      <c r="M188" s="100">
        <v>0</v>
      </c>
      <c r="N188" s="100">
        <v>7476.76</v>
      </c>
      <c r="O188" s="100">
        <v>334.95</v>
      </c>
      <c r="P188" s="100">
        <v>564.91</v>
      </c>
      <c r="Q188" s="100">
        <v>0</v>
      </c>
      <c r="R188" s="100">
        <v>2088.84</v>
      </c>
      <c r="S188" s="105">
        <v>10143</v>
      </c>
      <c r="T188" s="105">
        <v>121716</v>
      </c>
      <c r="U188" s="105">
        <v>2534.06</v>
      </c>
      <c r="V188" s="105">
        <v>1396.55</v>
      </c>
      <c r="W188" s="105"/>
      <c r="X188" s="105"/>
      <c r="Y188" s="105">
        <v>4913.2625</v>
      </c>
      <c r="Z188" s="105">
        <v>126629.2625</v>
      </c>
      <c r="AA188" s="101">
        <f t="shared" si="10"/>
        <v>3798.8778749999997</v>
      </c>
      <c r="AB188" s="101"/>
      <c r="AC188" s="106">
        <v>0.6625</v>
      </c>
      <c r="AD188" s="103">
        <f t="shared" si="11"/>
        <v>130428.140375</v>
      </c>
      <c r="AF188" s="69"/>
    </row>
    <row r="189" spans="1:32" ht="15" outlineLevel="2">
      <c r="A189" s="104">
        <v>3840</v>
      </c>
      <c r="B189" s="104">
        <v>81</v>
      </c>
      <c r="C189" s="104">
        <v>5200</v>
      </c>
      <c r="D189" s="104" t="s">
        <v>600</v>
      </c>
      <c r="E189" s="104">
        <v>33928839</v>
      </c>
      <c r="F189" s="104" t="s">
        <v>614</v>
      </c>
      <c r="G189" s="100">
        <v>14294.65</v>
      </c>
      <c r="H189" s="100">
        <v>0</v>
      </c>
      <c r="I189" s="100">
        <v>1273.6</v>
      </c>
      <c r="J189" s="100">
        <v>0</v>
      </c>
      <c r="K189" s="100">
        <v>0</v>
      </c>
      <c r="L189" s="100">
        <v>0</v>
      </c>
      <c r="M189" s="100">
        <v>316</v>
      </c>
      <c r="N189" s="100">
        <v>15884.25</v>
      </c>
      <c r="O189" s="100">
        <v>940.48</v>
      </c>
      <c r="P189" s="100">
        <v>1191.31</v>
      </c>
      <c r="Q189" s="100">
        <v>0</v>
      </c>
      <c r="R189" s="100">
        <v>3973.62</v>
      </c>
      <c r="S189" s="105">
        <v>20930</v>
      </c>
      <c r="T189" s="105">
        <v>251160</v>
      </c>
      <c r="U189" s="105">
        <v>4250</v>
      </c>
      <c r="V189" s="105">
        <v>2108</v>
      </c>
      <c r="W189" s="105"/>
      <c r="X189" s="105"/>
      <c r="Y189" s="105">
        <v>7947.5</v>
      </c>
      <c r="Z189" s="105">
        <v>259107.5</v>
      </c>
      <c r="AA189" s="101">
        <f t="shared" si="10"/>
        <v>7773.224999999999</v>
      </c>
      <c r="AB189" s="101"/>
      <c r="AC189" s="106">
        <v>1.095</v>
      </c>
      <c r="AD189" s="103">
        <f t="shared" si="11"/>
        <v>266880.725</v>
      </c>
      <c r="AF189" s="69"/>
    </row>
    <row r="190" spans="1:32" ht="15" outlineLevel="2">
      <c r="A190" s="104">
        <v>3840</v>
      </c>
      <c r="B190" s="104">
        <v>81</v>
      </c>
      <c r="C190" s="104">
        <v>5200</v>
      </c>
      <c r="D190" s="104" t="s">
        <v>600</v>
      </c>
      <c r="E190" s="104">
        <v>34357103</v>
      </c>
      <c r="F190" s="104" t="s">
        <v>615</v>
      </c>
      <c r="G190" s="100">
        <v>1023.6</v>
      </c>
      <c r="H190" s="100">
        <v>0</v>
      </c>
      <c r="I190" s="100">
        <v>120.13</v>
      </c>
      <c r="J190" s="100">
        <v>0</v>
      </c>
      <c r="K190" s="100">
        <v>0</v>
      </c>
      <c r="L190" s="100">
        <v>0</v>
      </c>
      <c r="M190" s="100">
        <v>0</v>
      </c>
      <c r="N190" s="100">
        <v>1143.73</v>
      </c>
      <c r="O190" s="100">
        <v>39.46</v>
      </c>
      <c r="P190" s="100">
        <v>85.78</v>
      </c>
      <c r="Q190" s="100">
        <v>0</v>
      </c>
      <c r="R190" s="100">
        <v>179.11</v>
      </c>
      <c r="S190" s="105">
        <v>1435.42</v>
      </c>
      <c r="T190" s="105">
        <v>17225.04</v>
      </c>
      <c r="U190" s="105"/>
      <c r="V190" s="105"/>
      <c r="W190" s="105"/>
      <c r="X190" s="105"/>
      <c r="Y190" s="105">
        <v>0</v>
      </c>
      <c r="Z190" s="105">
        <v>17225.04</v>
      </c>
      <c r="AA190" s="101">
        <f t="shared" si="10"/>
        <v>516.7512</v>
      </c>
      <c r="AB190" s="101"/>
      <c r="AC190" s="106">
        <v>0.20833</v>
      </c>
      <c r="AD190" s="103">
        <f t="shared" si="11"/>
        <v>17741.7912</v>
      </c>
      <c r="AF190" s="69"/>
    </row>
    <row r="191" spans="1:32" ht="15" outlineLevel="2">
      <c r="A191" s="104">
        <v>3840</v>
      </c>
      <c r="B191" s="104">
        <v>81</v>
      </c>
      <c r="C191" s="104">
        <v>5200</v>
      </c>
      <c r="D191" s="104" t="s">
        <v>600</v>
      </c>
      <c r="E191" s="104">
        <v>35669779</v>
      </c>
      <c r="F191" s="104" t="s">
        <v>616</v>
      </c>
      <c r="G191" s="100">
        <v>13171.2</v>
      </c>
      <c r="H191" s="100">
        <v>0</v>
      </c>
      <c r="I191" s="100">
        <v>628.6</v>
      </c>
      <c r="J191" s="100">
        <v>0</v>
      </c>
      <c r="K191" s="100">
        <v>0</v>
      </c>
      <c r="L191" s="100">
        <v>0</v>
      </c>
      <c r="M191" s="100">
        <v>0</v>
      </c>
      <c r="N191" s="100">
        <v>13799.8</v>
      </c>
      <c r="O191" s="100">
        <v>789.36</v>
      </c>
      <c r="P191" s="100">
        <v>1034.99</v>
      </c>
      <c r="Q191" s="100">
        <v>0</v>
      </c>
      <c r="R191" s="100">
        <v>3593.24</v>
      </c>
      <c r="S191" s="105">
        <v>18791</v>
      </c>
      <c r="T191" s="105">
        <v>225492</v>
      </c>
      <c r="U191" s="105">
        <v>4250</v>
      </c>
      <c r="V191" s="105">
        <v>2108</v>
      </c>
      <c r="W191" s="105"/>
      <c r="X191" s="105"/>
      <c r="Y191" s="105">
        <v>7947.5</v>
      </c>
      <c r="Z191" s="105">
        <v>233439.5</v>
      </c>
      <c r="AA191" s="101">
        <f t="shared" si="10"/>
        <v>7003.1849999999995</v>
      </c>
      <c r="AB191" s="101"/>
      <c r="AC191" s="106">
        <v>1.095</v>
      </c>
      <c r="AD191" s="103">
        <f t="shared" si="11"/>
        <v>240442.685</v>
      </c>
      <c r="AF191" s="69"/>
    </row>
    <row r="192" spans="1:32" ht="15" outlineLevel="2">
      <c r="A192" s="104">
        <v>3840</v>
      </c>
      <c r="B192" s="104">
        <v>81</v>
      </c>
      <c r="C192" s="104">
        <v>5200</v>
      </c>
      <c r="D192" s="104" t="s">
        <v>600</v>
      </c>
      <c r="E192" s="104">
        <v>35706944</v>
      </c>
      <c r="F192" s="104" t="s">
        <v>617</v>
      </c>
      <c r="G192" s="100">
        <v>10982.01</v>
      </c>
      <c r="H192" s="100">
        <v>0</v>
      </c>
      <c r="I192" s="100">
        <v>303.6</v>
      </c>
      <c r="J192" s="100">
        <v>0</v>
      </c>
      <c r="K192" s="100">
        <v>0</v>
      </c>
      <c r="L192" s="100">
        <v>0</v>
      </c>
      <c r="M192" s="100">
        <v>316</v>
      </c>
      <c r="N192" s="100">
        <v>11601.61</v>
      </c>
      <c r="O192" s="100">
        <v>629.99</v>
      </c>
      <c r="P192" s="100">
        <v>870.13</v>
      </c>
      <c r="Q192" s="100">
        <v>0</v>
      </c>
      <c r="R192" s="100">
        <v>2965.91</v>
      </c>
      <c r="S192" s="105">
        <v>15422</v>
      </c>
      <c r="T192" s="105">
        <v>185064</v>
      </c>
      <c r="U192" s="105">
        <v>2975</v>
      </c>
      <c r="V192" s="105">
        <v>2108</v>
      </c>
      <c r="W192" s="105"/>
      <c r="X192" s="105"/>
      <c r="Y192" s="105">
        <v>6353.75</v>
      </c>
      <c r="Z192" s="105">
        <v>191417.75</v>
      </c>
      <c r="AA192" s="101">
        <f t="shared" si="10"/>
        <v>5742.532499999999</v>
      </c>
      <c r="AB192" s="101"/>
      <c r="AC192" s="106">
        <v>1.27</v>
      </c>
      <c r="AD192" s="103">
        <f t="shared" si="11"/>
        <v>197160.2825</v>
      </c>
      <c r="AF192" s="69"/>
    </row>
    <row r="193" spans="1:32" ht="15" outlineLevel="2">
      <c r="A193" s="104">
        <v>3840</v>
      </c>
      <c r="B193" s="104">
        <v>81</v>
      </c>
      <c r="C193" s="104">
        <v>5200</v>
      </c>
      <c r="D193" s="104" t="s">
        <v>600</v>
      </c>
      <c r="E193" s="104">
        <v>35829662</v>
      </c>
      <c r="F193" s="104" t="s">
        <v>618</v>
      </c>
      <c r="G193" s="100">
        <v>7439.88</v>
      </c>
      <c r="H193" s="100">
        <v>0</v>
      </c>
      <c r="I193" s="100">
        <v>253.34</v>
      </c>
      <c r="J193" s="100">
        <v>0</v>
      </c>
      <c r="K193" s="100">
        <v>0</v>
      </c>
      <c r="L193" s="100">
        <v>0</v>
      </c>
      <c r="M193" s="100">
        <v>470.8</v>
      </c>
      <c r="N193" s="100">
        <v>8164.02</v>
      </c>
      <c r="O193" s="100">
        <v>380.76</v>
      </c>
      <c r="P193" s="100">
        <v>612.3</v>
      </c>
      <c r="Q193" s="100">
        <v>0</v>
      </c>
      <c r="R193" s="100">
        <v>2185.16</v>
      </c>
      <c r="S193" s="105">
        <v>10990</v>
      </c>
      <c r="T193" s="105">
        <v>131880</v>
      </c>
      <c r="U193" s="105">
        <v>3789.6</v>
      </c>
      <c r="V193" s="105">
        <v>1879.64</v>
      </c>
      <c r="W193" s="105"/>
      <c r="X193" s="105"/>
      <c r="Y193" s="105">
        <v>7086.549999999999</v>
      </c>
      <c r="Z193" s="105">
        <v>138966.55</v>
      </c>
      <c r="AA193" s="101">
        <f t="shared" si="10"/>
        <v>4168.996499999999</v>
      </c>
      <c r="AB193" s="101"/>
      <c r="AC193" s="106">
        <v>0.89167</v>
      </c>
      <c r="AD193" s="103">
        <f t="shared" si="11"/>
        <v>143135.5465</v>
      </c>
      <c r="AF193" s="69"/>
    </row>
    <row r="194" spans="1:32" ht="15" outlineLevel="2">
      <c r="A194" s="104">
        <v>3840</v>
      </c>
      <c r="B194" s="104">
        <v>81</v>
      </c>
      <c r="C194" s="104">
        <v>5200</v>
      </c>
      <c r="D194" s="104" t="s">
        <v>600</v>
      </c>
      <c r="E194" s="104">
        <v>36799724</v>
      </c>
      <c r="F194" s="104" t="s">
        <v>619</v>
      </c>
      <c r="G194" s="100">
        <v>10065.39</v>
      </c>
      <c r="H194" s="100">
        <v>0</v>
      </c>
      <c r="I194" s="100">
        <v>323.6</v>
      </c>
      <c r="J194" s="100">
        <v>0</v>
      </c>
      <c r="K194" s="100">
        <v>0</v>
      </c>
      <c r="L194" s="100">
        <v>0</v>
      </c>
      <c r="M194" s="100">
        <v>316</v>
      </c>
      <c r="N194" s="100">
        <v>10704.99</v>
      </c>
      <c r="O194" s="100">
        <v>564.98</v>
      </c>
      <c r="P194" s="100">
        <v>802.87</v>
      </c>
      <c r="Q194" s="100">
        <v>0</v>
      </c>
      <c r="R194" s="100">
        <v>2732.01</v>
      </c>
      <c r="S194" s="105">
        <v>14491</v>
      </c>
      <c r="T194" s="105">
        <v>173892</v>
      </c>
      <c r="U194" s="105">
        <v>3825</v>
      </c>
      <c r="V194" s="105">
        <v>2108</v>
      </c>
      <c r="W194" s="105"/>
      <c r="X194" s="105"/>
      <c r="Y194" s="105">
        <v>7416.25</v>
      </c>
      <c r="Z194" s="105">
        <v>181308.25</v>
      </c>
      <c r="AA194" s="101">
        <f t="shared" si="10"/>
        <v>5439.2474999999995</v>
      </c>
      <c r="AB194" s="101"/>
      <c r="AC194" s="106">
        <v>1.125</v>
      </c>
      <c r="AD194" s="103">
        <f t="shared" si="11"/>
        <v>186747.4975</v>
      </c>
      <c r="AF194" s="69"/>
    </row>
    <row r="195" spans="1:32" ht="15" outlineLevel="2">
      <c r="A195" s="104">
        <v>3840</v>
      </c>
      <c r="B195" s="104">
        <v>81</v>
      </c>
      <c r="C195" s="104">
        <v>5200</v>
      </c>
      <c r="D195" s="104" t="s">
        <v>600</v>
      </c>
      <c r="E195" s="104">
        <v>37795150</v>
      </c>
      <c r="F195" s="104" t="s">
        <v>620</v>
      </c>
      <c r="G195" s="100">
        <v>4969.7</v>
      </c>
      <c r="H195" s="100">
        <v>0</v>
      </c>
      <c r="I195" s="100">
        <v>320.36</v>
      </c>
      <c r="J195" s="100">
        <v>0</v>
      </c>
      <c r="K195" s="100">
        <v>0</v>
      </c>
      <c r="L195" s="100">
        <v>0</v>
      </c>
      <c r="M195" s="100">
        <v>294.93</v>
      </c>
      <c r="N195" s="100">
        <v>5584.99</v>
      </c>
      <c r="O195" s="100">
        <v>193.78</v>
      </c>
      <c r="P195" s="100">
        <v>418.87</v>
      </c>
      <c r="Q195" s="100">
        <v>0</v>
      </c>
      <c r="R195" s="100">
        <v>1409.67</v>
      </c>
      <c r="S195" s="105">
        <v>8407</v>
      </c>
      <c r="T195" s="105">
        <v>100884</v>
      </c>
      <c r="U195" s="105"/>
      <c r="V195" s="105">
        <v>2009.67</v>
      </c>
      <c r="W195" s="105"/>
      <c r="X195" s="105"/>
      <c r="Y195" s="105">
        <v>2512.0875</v>
      </c>
      <c r="Z195" s="105">
        <v>103396.0875</v>
      </c>
      <c r="AA195" s="101">
        <f t="shared" si="10"/>
        <v>3101.8826249999997</v>
      </c>
      <c r="AB195" s="101"/>
      <c r="AC195" s="106">
        <v>0.93333</v>
      </c>
      <c r="AD195" s="103">
        <f t="shared" si="11"/>
        <v>106497.97012499999</v>
      </c>
      <c r="AF195" s="69"/>
    </row>
    <row r="196" spans="1:32" ht="15" outlineLevel="2">
      <c r="A196" s="104">
        <v>3840</v>
      </c>
      <c r="B196" s="104">
        <v>81</v>
      </c>
      <c r="C196" s="104">
        <v>5200</v>
      </c>
      <c r="D196" s="104" t="s">
        <v>600</v>
      </c>
      <c r="E196" s="104">
        <v>39218524</v>
      </c>
      <c r="F196" s="104" t="s">
        <v>621</v>
      </c>
      <c r="G196" s="100">
        <v>7446.03</v>
      </c>
      <c r="H196" s="100">
        <v>0</v>
      </c>
      <c r="I196" s="100">
        <v>313.6</v>
      </c>
      <c r="J196" s="100">
        <v>0</v>
      </c>
      <c r="K196" s="100">
        <v>0</v>
      </c>
      <c r="L196" s="100">
        <v>0</v>
      </c>
      <c r="M196" s="100">
        <v>0</v>
      </c>
      <c r="N196" s="100">
        <v>7759.63</v>
      </c>
      <c r="O196" s="100">
        <v>351.45</v>
      </c>
      <c r="P196" s="100">
        <v>581.97</v>
      </c>
      <c r="Q196" s="100">
        <v>0</v>
      </c>
      <c r="R196" s="100">
        <v>2040.03</v>
      </c>
      <c r="S196" s="105">
        <v>10752</v>
      </c>
      <c r="T196" s="105">
        <v>129024</v>
      </c>
      <c r="U196" s="105">
        <v>2975</v>
      </c>
      <c r="V196" s="105">
        <v>2108</v>
      </c>
      <c r="W196" s="105"/>
      <c r="X196" s="105"/>
      <c r="Y196" s="105">
        <v>6353.75</v>
      </c>
      <c r="Z196" s="105">
        <v>135377.75</v>
      </c>
      <c r="AA196" s="101">
        <f t="shared" si="10"/>
        <v>4061.3325</v>
      </c>
      <c r="AB196" s="101"/>
      <c r="AC196" s="106">
        <v>1.375</v>
      </c>
      <c r="AD196" s="103">
        <f t="shared" si="11"/>
        <v>139439.0825</v>
      </c>
      <c r="AF196" s="69"/>
    </row>
    <row r="197" spans="1:32" ht="15" outlineLevel="2">
      <c r="A197" s="104">
        <v>3840</v>
      </c>
      <c r="B197" s="104">
        <v>81</v>
      </c>
      <c r="C197" s="104">
        <v>5200</v>
      </c>
      <c r="D197" s="104" t="s">
        <v>600</v>
      </c>
      <c r="E197" s="104">
        <v>40102667</v>
      </c>
      <c r="F197" s="104" t="s">
        <v>622</v>
      </c>
      <c r="G197" s="100">
        <v>13617.8</v>
      </c>
      <c r="H197" s="100">
        <v>0</v>
      </c>
      <c r="I197" s="100">
        <v>313.6</v>
      </c>
      <c r="J197" s="100">
        <v>0</v>
      </c>
      <c r="K197" s="100">
        <v>0</v>
      </c>
      <c r="L197" s="100">
        <v>0</v>
      </c>
      <c r="M197" s="100">
        <v>0</v>
      </c>
      <c r="N197" s="100">
        <v>13931.4</v>
      </c>
      <c r="O197" s="100">
        <v>798.9</v>
      </c>
      <c r="P197" s="100">
        <v>1044.86</v>
      </c>
      <c r="Q197" s="100">
        <v>0</v>
      </c>
      <c r="R197" s="100">
        <v>3451.04</v>
      </c>
      <c r="S197" s="105">
        <v>18836</v>
      </c>
      <c r="T197" s="105">
        <v>226032</v>
      </c>
      <c r="U197" s="105">
        <v>3825</v>
      </c>
      <c r="V197" s="105">
        <v>2108</v>
      </c>
      <c r="W197" s="105"/>
      <c r="X197" s="105"/>
      <c r="Y197" s="105">
        <v>7416.25</v>
      </c>
      <c r="Z197" s="105">
        <v>233448.25</v>
      </c>
      <c r="AA197" s="101">
        <f t="shared" si="10"/>
        <v>7003.447499999999</v>
      </c>
      <c r="AB197" s="101"/>
      <c r="AC197" s="106">
        <v>1.195</v>
      </c>
      <c r="AD197" s="103">
        <f t="shared" si="11"/>
        <v>240451.6975</v>
      </c>
      <c r="AF197" s="69"/>
    </row>
    <row r="198" spans="1:32" ht="15" outlineLevel="2">
      <c r="A198" s="104">
        <v>3840</v>
      </c>
      <c r="B198" s="104">
        <v>81</v>
      </c>
      <c r="C198" s="104">
        <v>5200</v>
      </c>
      <c r="D198" s="104" t="s">
        <v>600</v>
      </c>
      <c r="E198" s="104">
        <v>40767758</v>
      </c>
      <c r="F198" s="104" t="s">
        <v>623</v>
      </c>
      <c r="G198" s="100">
        <v>12288.69</v>
      </c>
      <c r="H198" s="100">
        <v>0</v>
      </c>
      <c r="I198" s="100">
        <v>323.6</v>
      </c>
      <c r="J198" s="100">
        <v>0</v>
      </c>
      <c r="K198" s="100">
        <v>0</v>
      </c>
      <c r="L198" s="100">
        <v>0</v>
      </c>
      <c r="M198" s="100">
        <v>0</v>
      </c>
      <c r="N198" s="100">
        <v>12612.29</v>
      </c>
      <c r="O198" s="100">
        <v>703.26</v>
      </c>
      <c r="P198" s="100">
        <v>945.92</v>
      </c>
      <c r="Q198" s="100">
        <v>0</v>
      </c>
      <c r="R198" s="100">
        <v>3322.07</v>
      </c>
      <c r="S198" s="105">
        <v>17194</v>
      </c>
      <c r="T198" s="105">
        <v>206328</v>
      </c>
      <c r="U198" s="105">
        <v>4250</v>
      </c>
      <c r="V198" s="105">
        <v>2108</v>
      </c>
      <c r="W198" s="105"/>
      <c r="X198" s="105"/>
      <c r="Y198" s="105">
        <v>7947.5</v>
      </c>
      <c r="Z198" s="105">
        <v>214275.5</v>
      </c>
      <c r="AA198" s="101">
        <f t="shared" si="10"/>
        <v>6428.264999999999</v>
      </c>
      <c r="AB198" s="101"/>
      <c r="AC198" s="106">
        <v>1.125</v>
      </c>
      <c r="AD198" s="103">
        <f t="shared" si="11"/>
        <v>220703.765</v>
      </c>
      <c r="AF198" s="69"/>
    </row>
    <row r="199" spans="1:32" ht="15" outlineLevel="2">
      <c r="A199" s="104">
        <v>3840</v>
      </c>
      <c r="B199" s="104">
        <v>81</v>
      </c>
      <c r="C199" s="104">
        <v>5200</v>
      </c>
      <c r="D199" s="104" t="s">
        <v>600</v>
      </c>
      <c r="E199" s="104">
        <v>43107283</v>
      </c>
      <c r="F199" s="104" t="s">
        <v>624</v>
      </c>
      <c r="G199" s="100">
        <v>12361.98</v>
      </c>
      <c r="H199" s="100">
        <v>0</v>
      </c>
      <c r="I199" s="100">
        <v>323.6</v>
      </c>
      <c r="J199" s="100">
        <v>0</v>
      </c>
      <c r="K199" s="100">
        <v>0</v>
      </c>
      <c r="L199" s="100">
        <v>0</v>
      </c>
      <c r="M199" s="100">
        <v>0</v>
      </c>
      <c r="N199" s="100">
        <v>12685.58</v>
      </c>
      <c r="O199" s="100">
        <v>708.58</v>
      </c>
      <c r="P199" s="100">
        <v>951.42</v>
      </c>
      <c r="Q199" s="100">
        <v>0</v>
      </c>
      <c r="R199" s="100">
        <v>3309.59</v>
      </c>
      <c r="S199" s="105">
        <v>17284</v>
      </c>
      <c r="T199" s="105">
        <v>207408</v>
      </c>
      <c r="U199" s="105">
        <v>3825</v>
      </c>
      <c r="V199" s="105">
        <v>2108</v>
      </c>
      <c r="W199" s="105"/>
      <c r="X199" s="105"/>
      <c r="Y199" s="105">
        <v>7416.25</v>
      </c>
      <c r="Z199" s="105">
        <v>214824.25</v>
      </c>
      <c r="AA199" s="101">
        <f t="shared" si="10"/>
        <v>6444.7275</v>
      </c>
      <c r="AB199" s="101"/>
      <c r="AC199" s="106">
        <v>1.1825</v>
      </c>
      <c r="AD199" s="103">
        <f t="shared" si="11"/>
        <v>221268.9775</v>
      </c>
      <c r="AF199" s="69"/>
    </row>
    <row r="200" spans="1:32" ht="15" outlineLevel="2">
      <c r="A200" s="104">
        <v>3840</v>
      </c>
      <c r="B200" s="104">
        <v>81</v>
      </c>
      <c r="C200" s="104">
        <v>5200</v>
      </c>
      <c r="D200" s="104" t="s">
        <v>600</v>
      </c>
      <c r="E200" s="104">
        <v>46237202</v>
      </c>
      <c r="F200" s="104" t="s">
        <v>625</v>
      </c>
      <c r="G200" s="100">
        <v>9035</v>
      </c>
      <c r="H200" s="100">
        <v>0</v>
      </c>
      <c r="I200" s="100">
        <v>323.6</v>
      </c>
      <c r="J200" s="100">
        <v>0</v>
      </c>
      <c r="K200" s="100">
        <v>0</v>
      </c>
      <c r="L200" s="100">
        <v>0</v>
      </c>
      <c r="M200" s="100">
        <v>316</v>
      </c>
      <c r="N200" s="100">
        <v>9674.6</v>
      </c>
      <c r="O200" s="100">
        <v>490.28</v>
      </c>
      <c r="P200" s="100">
        <v>725.59</v>
      </c>
      <c r="Q200" s="100">
        <v>0</v>
      </c>
      <c r="R200" s="100">
        <v>2531</v>
      </c>
      <c r="S200" s="105">
        <v>13073</v>
      </c>
      <c r="T200" s="105">
        <v>156876</v>
      </c>
      <c r="U200" s="105">
        <v>3818.15</v>
      </c>
      <c r="V200" s="105">
        <v>2104.23</v>
      </c>
      <c r="W200" s="105"/>
      <c r="X200" s="105"/>
      <c r="Y200" s="105">
        <v>7402.975</v>
      </c>
      <c r="Z200" s="105">
        <v>164278.975</v>
      </c>
      <c r="AA200" s="101">
        <f t="shared" si="10"/>
        <v>4928.36925</v>
      </c>
      <c r="AB200" s="101"/>
      <c r="AC200" s="106">
        <v>1.095</v>
      </c>
      <c r="AD200" s="103">
        <f t="shared" si="11"/>
        <v>169207.34425</v>
      </c>
      <c r="AF200" s="69"/>
    </row>
    <row r="201" spans="1:32" ht="15" outlineLevel="2">
      <c r="A201" s="104">
        <v>3840</v>
      </c>
      <c r="B201" s="104">
        <v>81</v>
      </c>
      <c r="C201" s="104">
        <v>5200</v>
      </c>
      <c r="D201" s="104" t="s">
        <v>600</v>
      </c>
      <c r="E201" s="104">
        <v>49833080</v>
      </c>
      <c r="F201" s="104" t="s">
        <v>626</v>
      </c>
      <c r="G201" s="100">
        <v>11898.29</v>
      </c>
      <c r="H201" s="100">
        <v>0</v>
      </c>
      <c r="I201" s="100">
        <v>863.6</v>
      </c>
      <c r="J201" s="100">
        <v>0</v>
      </c>
      <c r="K201" s="100">
        <v>0</v>
      </c>
      <c r="L201" s="100">
        <v>0</v>
      </c>
      <c r="M201" s="100">
        <v>528</v>
      </c>
      <c r="N201" s="100">
        <v>13289.89</v>
      </c>
      <c r="O201" s="100">
        <v>752.39</v>
      </c>
      <c r="P201" s="100">
        <v>996.74</v>
      </c>
      <c r="Q201" s="100">
        <v>0</v>
      </c>
      <c r="R201" s="100">
        <v>3211.28</v>
      </c>
      <c r="S201" s="105">
        <v>18236</v>
      </c>
      <c r="T201" s="105">
        <v>218832</v>
      </c>
      <c r="U201" s="105">
        <v>3825</v>
      </c>
      <c r="V201" s="105">
        <v>2108</v>
      </c>
      <c r="W201" s="105"/>
      <c r="X201" s="105"/>
      <c r="Y201" s="105">
        <v>7416.25</v>
      </c>
      <c r="Z201" s="105">
        <v>226248.25</v>
      </c>
      <c r="AA201" s="101">
        <f t="shared" si="10"/>
        <v>6787.447499999999</v>
      </c>
      <c r="AB201" s="101"/>
      <c r="AC201" s="106">
        <v>1.095</v>
      </c>
      <c r="AD201" s="103">
        <f t="shared" si="11"/>
        <v>233035.6975</v>
      </c>
      <c r="AF201" s="69"/>
    </row>
    <row r="202" spans="1:32" ht="15" outlineLevel="2">
      <c r="A202" s="104">
        <v>3840</v>
      </c>
      <c r="B202" s="104">
        <v>81</v>
      </c>
      <c r="C202" s="104">
        <v>5200</v>
      </c>
      <c r="D202" s="104" t="s">
        <v>600</v>
      </c>
      <c r="E202" s="104">
        <v>50372937</v>
      </c>
      <c r="F202" s="104" t="s">
        <v>627</v>
      </c>
      <c r="G202" s="100">
        <v>10530.9</v>
      </c>
      <c r="H202" s="100">
        <v>0</v>
      </c>
      <c r="I202" s="100">
        <v>983.75</v>
      </c>
      <c r="J202" s="100">
        <v>0</v>
      </c>
      <c r="K202" s="100">
        <v>0</v>
      </c>
      <c r="L202" s="100">
        <v>0</v>
      </c>
      <c r="M202" s="100">
        <v>0</v>
      </c>
      <c r="N202" s="100">
        <v>11514.65</v>
      </c>
      <c r="O202" s="100">
        <v>623.68</v>
      </c>
      <c r="P202" s="100">
        <v>863.6</v>
      </c>
      <c r="Q202" s="100">
        <v>0</v>
      </c>
      <c r="R202" s="100">
        <v>2767.77</v>
      </c>
      <c r="S202" s="105">
        <v>15543</v>
      </c>
      <c r="T202" s="105">
        <v>186516</v>
      </c>
      <c r="U202" s="105">
        <v>2182.65</v>
      </c>
      <c r="V202" s="105">
        <v>832.76</v>
      </c>
      <c r="W202" s="105">
        <v>4759.65</v>
      </c>
      <c r="X202" s="105"/>
      <c r="Y202" s="105">
        <v>9718.824999999999</v>
      </c>
      <c r="Z202" s="105">
        <v>196234.825</v>
      </c>
      <c r="AA202" s="101">
        <f t="shared" si="10"/>
        <v>5887.04475</v>
      </c>
      <c r="AB202" s="101"/>
      <c r="AC202" s="106">
        <v>0.69444</v>
      </c>
      <c r="AD202" s="103">
        <f t="shared" si="11"/>
        <v>202121.86975</v>
      </c>
      <c r="AF202" s="69"/>
    </row>
    <row r="203" spans="1:32" ht="15" outlineLevel="2">
      <c r="A203" s="104">
        <v>3840</v>
      </c>
      <c r="B203" s="104">
        <v>81</v>
      </c>
      <c r="C203" s="104">
        <v>5200</v>
      </c>
      <c r="D203" s="104" t="s">
        <v>600</v>
      </c>
      <c r="E203" s="104">
        <v>52425519</v>
      </c>
      <c r="F203" s="104" t="s">
        <v>628</v>
      </c>
      <c r="G203" s="100">
        <v>12408.81</v>
      </c>
      <c r="H203" s="100">
        <v>0</v>
      </c>
      <c r="I203" s="100">
        <v>323.6</v>
      </c>
      <c r="J203" s="100">
        <v>0</v>
      </c>
      <c r="K203" s="100">
        <v>0</v>
      </c>
      <c r="L203" s="100">
        <v>0</v>
      </c>
      <c r="M203" s="100">
        <v>0</v>
      </c>
      <c r="N203" s="100">
        <v>12732.41</v>
      </c>
      <c r="O203" s="100">
        <v>711.97</v>
      </c>
      <c r="P203" s="100">
        <v>954.93</v>
      </c>
      <c r="Q203" s="100">
        <v>0</v>
      </c>
      <c r="R203" s="100">
        <v>2488.93</v>
      </c>
      <c r="S203" s="105">
        <v>16888.24</v>
      </c>
      <c r="T203" s="105">
        <v>202658.88</v>
      </c>
      <c r="U203" s="105">
        <v>5100</v>
      </c>
      <c r="V203" s="105">
        <v>2108</v>
      </c>
      <c r="W203" s="105"/>
      <c r="X203" s="105"/>
      <c r="Y203" s="105">
        <v>9010</v>
      </c>
      <c r="Z203" s="105">
        <v>211668.88</v>
      </c>
      <c r="AA203" s="101">
        <f t="shared" si="10"/>
        <v>6350.0664</v>
      </c>
      <c r="AB203" s="101"/>
      <c r="AC203" s="106">
        <v>1.4</v>
      </c>
      <c r="AD203" s="103">
        <f t="shared" si="11"/>
        <v>218018.94640000002</v>
      </c>
      <c r="AF203" s="69"/>
    </row>
    <row r="204" spans="1:32" ht="15" outlineLevel="2">
      <c r="A204" s="104">
        <v>3840</v>
      </c>
      <c r="B204" s="104">
        <v>81</v>
      </c>
      <c r="C204" s="104">
        <v>5200</v>
      </c>
      <c r="D204" s="104" t="s">
        <v>600</v>
      </c>
      <c r="E204" s="104">
        <v>55166615</v>
      </c>
      <c r="F204" s="104" t="s">
        <v>629</v>
      </c>
      <c r="G204" s="100">
        <v>17480.18</v>
      </c>
      <c r="H204" s="100">
        <v>0</v>
      </c>
      <c r="I204" s="100">
        <v>848.6</v>
      </c>
      <c r="J204" s="100">
        <v>0</v>
      </c>
      <c r="K204" s="100">
        <v>0</v>
      </c>
      <c r="L204" s="100">
        <v>0</v>
      </c>
      <c r="M204" s="100">
        <v>0</v>
      </c>
      <c r="N204" s="100">
        <v>18328.78</v>
      </c>
      <c r="O204" s="100">
        <v>1098.06</v>
      </c>
      <c r="P204" s="100">
        <v>1354.33</v>
      </c>
      <c r="Q204" s="100">
        <v>0</v>
      </c>
      <c r="R204" s="100">
        <v>3527.95</v>
      </c>
      <c r="S204" s="105">
        <v>24309.12</v>
      </c>
      <c r="T204" s="105">
        <v>291709.44</v>
      </c>
      <c r="U204" s="105">
        <v>5525</v>
      </c>
      <c r="V204" s="105">
        <v>2108</v>
      </c>
      <c r="W204" s="105">
        <v>6861.01</v>
      </c>
      <c r="X204" s="105"/>
      <c r="Y204" s="105">
        <v>18117.5125</v>
      </c>
      <c r="Z204" s="105">
        <v>309826.9525</v>
      </c>
      <c r="AA204" s="101">
        <f t="shared" si="10"/>
        <v>9294.808575000001</v>
      </c>
      <c r="AB204" s="101"/>
      <c r="AC204" s="106">
        <v>1.4</v>
      </c>
      <c r="AD204" s="103">
        <f t="shared" si="11"/>
        <v>319121.761075</v>
      </c>
      <c r="AF204" s="69"/>
    </row>
    <row r="205" spans="1:32" ht="15" outlineLevel="2">
      <c r="A205" s="104">
        <v>3840</v>
      </c>
      <c r="B205" s="104">
        <v>81</v>
      </c>
      <c r="C205" s="104">
        <v>5200</v>
      </c>
      <c r="D205" s="104" t="s">
        <v>600</v>
      </c>
      <c r="E205" s="104">
        <v>55239107</v>
      </c>
      <c r="F205" s="104" t="s">
        <v>630</v>
      </c>
      <c r="G205" s="100">
        <v>18611.4</v>
      </c>
      <c r="H205" s="100">
        <v>0</v>
      </c>
      <c r="I205" s="100">
        <v>313.6</v>
      </c>
      <c r="J205" s="100">
        <v>0</v>
      </c>
      <c r="K205" s="100">
        <v>0</v>
      </c>
      <c r="L205" s="100">
        <v>0</v>
      </c>
      <c r="M205" s="100">
        <v>0</v>
      </c>
      <c r="N205" s="100">
        <v>18925</v>
      </c>
      <c r="O205" s="100">
        <v>1178.59</v>
      </c>
      <c r="P205" s="100">
        <v>1437.64</v>
      </c>
      <c r="Q205" s="100">
        <v>0</v>
      </c>
      <c r="R205" s="100">
        <v>4333.53</v>
      </c>
      <c r="S205" s="105">
        <v>25887</v>
      </c>
      <c r="T205" s="105">
        <v>310644</v>
      </c>
      <c r="U205" s="105">
        <v>5525</v>
      </c>
      <c r="V205" s="105">
        <v>2108</v>
      </c>
      <c r="W205" s="105">
        <v>6118.09</v>
      </c>
      <c r="X205" s="105"/>
      <c r="Y205" s="105">
        <v>17188.8625</v>
      </c>
      <c r="Z205" s="105">
        <v>327832.8625</v>
      </c>
      <c r="AA205" s="101">
        <f t="shared" si="10"/>
        <v>9834.985874999998</v>
      </c>
      <c r="AB205" s="101"/>
      <c r="AC205" s="106">
        <v>1.125</v>
      </c>
      <c r="AD205" s="103">
        <f t="shared" si="11"/>
        <v>337667.848375</v>
      </c>
      <c r="AF205" s="69"/>
    </row>
    <row r="206" spans="1:32" ht="15" outlineLevel="2">
      <c r="A206" s="104">
        <v>3840</v>
      </c>
      <c r="B206" s="104">
        <v>81</v>
      </c>
      <c r="C206" s="104">
        <v>5200</v>
      </c>
      <c r="D206" s="104" t="s">
        <v>600</v>
      </c>
      <c r="E206" s="104">
        <v>55793202</v>
      </c>
      <c r="F206" s="104" t="s">
        <v>631</v>
      </c>
      <c r="G206" s="100">
        <v>15935.72</v>
      </c>
      <c r="H206" s="100">
        <v>0</v>
      </c>
      <c r="I206" s="100">
        <v>1298.6</v>
      </c>
      <c r="J206" s="100">
        <v>0</v>
      </c>
      <c r="K206" s="100">
        <v>0</v>
      </c>
      <c r="L206" s="100">
        <v>0</v>
      </c>
      <c r="M206" s="100">
        <v>0</v>
      </c>
      <c r="N206" s="100">
        <v>17234.32</v>
      </c>
      <c r="O206" s="100">
        <v>1039.72</v>
      </c>
      <c r="P206" s="100">
        <v>1293.98</v>
      </c>
      <c r="Q206" s="100">
        <v>0</v>
      </c>
      <c r="R206" s="100">
        <v>3728.58</v>
      </c>
      <c r="S206" s="105">
        <v>23296.6</v>
      </c>
      <c r="T206" s="105">
        <v>279559.19999999995</v>
      </c>
      <c r="U206" s="105">
        <v>5525</v>
      </c>
      <c r="V206" s="105">
        <v>2108</v>
      </c>
      <c r="W206" s="105">
        <v>6417.45</v>
      </c>
      <c r="X206" s="105"/>
      <c r="Y206" s="105">
        <v>17563.0625</v>
      </c>
      <c r="Z206" s="105">
        <v>297122.26249999995</v>
      </c>
      <c r="AA206" s="101">
        <f t="shared" si="10"/>
        <v>8913.667874999997</v>
      </c>
      <c r="AB206" s="101"/>
      <c r="AC206" s="106">
        <v>1.4</v>
      </c>
      <c r="AD206" s="103">
        <f t="shared" si="11"/>
        <v>306035.93037499994</v>
      </c>
      <c r="AF206" s="69"/>
    </row>
    <row r="207" spans="1:32" ht="15" outlineLevel="2">
      <c r="A207" s="104">
        <v>3840</v>
      </c>
      <c r="B207" s="104">
        <v>81</v>
      </c>
      <c r="C207" s="104">
        <v>5200</v>
      </c>
      <c r="D207" s="104" t="s">
        <v>600</v>
      </c>
      <c r="E207" s="104">
        <v>56341266</v>
      </c>
      <c r="F207" s="104" t="s">
        <v>632</v>
      </c>
      <c r="G207" s="100">
        <v>17086.84</v>
      </c>
      <c r="H207" s="100">
        <v>0</v>
      </c>
      <c r="I207" s="100">
        <v>323.6</v>
      </c>
      <c r="J207" s="100">
        <v>0</v>
      </c>
      <c r="K207" s="100">
        <v>0</v>
      </c>
      <c r="L207" s="100">
        <v>0</v>
      </c>
      <c r="M207" s="100">
        <v>0</v>
      </c>
      <c r="N207" s="100">
        <v>17410.44</v>
      </c>
      <c r="O207" s="100">
        <v>1059.5</v>
      </c>
      <c r="P207" s="100">
        <v>1314.44</v>
      </c>
      <c r="Q207" s="100">
        <v>0</v>
      </c>
      <c r="R207" s="100">
        <v>3990.18</v>
      </c>
      <c r="S207" s="105">
        <v>23774.56</v>
      </c>
      <c r="T207" s="105">
        <v>285294.72000000003</v>
      </c>
      <c r="U207" s="105">
        <v>5525</v>
      </c>
      <c r="V207" s="105">
        <v>2108</v>
      </c>
      <c r="W207" s="105">
        <v>6417.45</v>
      </c>
      <c r="X207" s="105"/>
      <c r="Y207" s="105">
        <v>17563.0625</v>
      </c>
      <c r="Z207" s="105">
        <v>302857.78250000003</v>
      </c>
      <c r="AA207" s="101">
        <f t="shared" si="10"/>
        <v>9085.733475</v>
      </c>
      <c r="AB207" s="101"/>
      <c r="AC207" s="106">
        <v>1.08333</v>
      </c>
      <c r="AD207" s="103">
        <f t="shared" si="11"/>
        <v>311943.51597500005</v>
      </c>
      <c r="AF207" s="69"/>
    </row>
    <row r="208" spans="1:32" ht="15" outlineLevel="2">
      <c r="A208" s="104">
        <v>3840</v>
      </c>
      <c r="B208" s="104">
        <v>81</v>
      </c>
      <c r="C208" s="104">
        <v>5200</v>
      </c>
      <c r="D208" s="104" t="s">
        <v>600</v>
      </c>
      <c r="E208" s="104">
        <v>57019671</v>
      </c>
      <c r="F208" s="104" t="s">
        <v>633</v>
      </c>
      <c r="G208" s="100">
        <v>18116.72</v>
      </c>
      <c r="H208" s="100">
        <v>0</v>
      </c>
      <c r="I208" s="100">
        <v>323.6</v>
      </c>
      <c r="J208" s="100">
        <v>0</v>
      </c>
      <c r="K208" s="100">
        <v>0</v>
      </c>
      <c r="L208" s="100">
        <v>0</v>
      </c>
      <c r="M208" s="100">
        <v>0</v>
      </c>
      <c r="N208" s="100">
        <v>18440.32</v>
      </c>
      <c r="O208" s="100">
        <v>1140.44</v>
      </c>
      <c r="P208" s="100">
        <v>1398.17</v>
      </c>
      <c r="Q208" s="100">
        <v>0</v>
      </c>
      <c r="R208" s="100">
        <v>4230.71</v>
      </c>
      <c r="S208" s="105">
        <v>25209.64</v>
      </c>
      <c r="T208" s="105">
        <v>302515.68</v>
      </c>
      <c r="U208" s="105">
        <v>5525</v>
      </c>
      <c r="V208" s="105">
        <v>2108</v>
      </c>
      <c r="W208" s="105">
        <v>6603.08</v>
      </c>
      <c r="X208" s="105"/>
      <c r="Y208" s="105">
        <v>17795.1</v>
      </c>
      <c r="Z208" s="105">
        <v>320310.77999999997</v>
      </c>
      <c r="AA208" s="101">
        <f aca="true" t="shared" si="12" ref="AA208:AA232">Z208*0.03</f>
        <v>9609.3234</v>
      </c>
      <c r="AB208" s="101"/>
      <c r="AC208" s="106">
        <v>1.07895</v>
      </c>
      <c r="AD208" s="103">
        <f aca="true" t="shared" si="13" ref="AD208:AD232">Z208+AA208+AB208</f>
        <v>329920.10339999996</v>
      </c>
      <c r="AF208" s="69"/>
    </row>
    <row r="209" spans="1:32" ht="15" outlineLevel="2">
      <c r="A209" s="104">
        <v>3840</v>
      </c>
      <c r="B209" s="104">
        <v>81</v>
      </c>
      <c r="C209" s="104">
        <v>5200</v>
      </c>
      <c r="D209" s="104" t="s">
        <v>600</v>
      </c>
      <c r="E209" s="104">
        <v>57568255</v>
      </c>
      <c r="F209" s="104" t="s">
        <v>634</v>
      </c>
      <c r="G209" s="100">
        <v>12010.28</v>
      </c>
      <c r="H209" s="100">
        <v>0</v>
      </c>
      <c r="I209" s="100">
        <v>158.6</v>
      </c>
      <c r="J209" s="100">
        <v>0</v>
      </c>
      <c r="K209" s="100">
        <v>0</v>
      </c>
      <c r="L209" s="100">
        <v>0</v>
      </c>
      <c r="M209" s="100">
        <v>0</v>
      </c>
      <c r="N209" s="100">
        <v>12168.88</v>
      </c>
      <c r="O209" s="100">
        <v>683.45</v>
      </c>
      <c r="P209" s="100">
        <v>925.43</v>
      </c>
      <c r="Q209" s="100">
        <v>0</v>
      </c>
      <c r="R209" s="100">
        <v>3190.54</v>
      </c>
      <c r="S209" s="105">
        <v>16822</v>
      </c>
      <c r="T209" s="105">
        <v>201864</v>
      </c>
      <c r="U209" s="105">
        <v>3196.12</v>
      </c>
      <c r="V209" s="105">
        <v>1585.27</v>
      </c>
      <c r="W209" s="105"/>
      <c r="X209" s="105"/>
      <c r="Y209" s="105">
        <v>5976.737499999999</v>
      </c>
      <c r="Z209" s="105">
        <v>207840.7375</v>
      </c>
      <c r="AA209" s="101">
        <f t="shared" si="12"/>
        <v>6235.222124999999</v>
      </c>
      <c r="AB209" s="101"/>
      <c r="AC209" s="106">
        <v>1.05263</v>
      </c>
      <c r="AD209" s="103">
        <f t="shared" si="13"/>
        <v>214075.959625</v>
      </c>
      <c r="AF209" s="69"/>
    </row>
    <row r="210" spans="1:32" ht="15" outlineLevel="2">
      <c r="A210" s="104">
        <v>3840</v>
      </c>
      <c r="B210" s="104">
        <v>81</v>
      </c>
      <c r="C210" s="104">
        <v>5200</v>
      </c>
      <c r="D210" s="104" t="s">
        <v>600</v>
      </c>
      <c r="E210" s="104">
        <v>57586844</v>
      </c>
      <c r="F210" s="104" t="s">
        <v>635</v>
      </c>
      <c r="G210" s="100">
        <v>18865.56</v>
      </c>
      <c r="H210" s="100">
        <v>0</v>
      </c>
      <c r="I210" s="100">
        <v>193.6</v>
      </c>
      <c r="J210" s="100">
        <v>0</v>
      </c>
      <c r="K210" s="100">
        <v>0</v>
      </c>
      <c r="L210" s="100">
        <v>0</v>
      </c>
      <c r="M210" s="100">
        <v>0</v>
      </c>
      <c r="N210" s="100">
        <v>19059.16</v>
      </c>
      <c r="O210" s="100">
        <v>1189.87</v>
      </c>
      <c r="P210" s="100">
        <v>1449.3</v>
      </c>
      <c r="Q210" s="100">
        <v>0</v>
      </c>
      <c r="R210" s="100">
        <v>4398.72</v>
      </c>
      <c r="S210" s="105">
        <v>26252.7</v>
      </c>
      <c r="T210" s="105">
        <v>315032.4</v>
      </c>
      <c r="U210" s="105">
        <v>5525</v>
      </c>
      <c r="V210" s="105">
        <v>2108</v>
      </c>
      <c r="W210" s="105">
        <v>6654.15</v>
      </c>
      <c r="X210" s="105"/>
      <c r="Y210" s="105">
        <v>17858.9375</v>
      </c>
      <c r="Z210" s="105">
        <v>332891.3375</v>
      </c>
      <c r="AA210" s="101">
        <f t="shared" si="12"/>
        <v>9986.740125</v>
      </c>
      <c r="AB210" s="101"/>
      <c r="AC210" s="106">
        <v>1.07895</v>
      </c>
      <c r="AD210" s="103">
        <f t="shared" si="13"/>
        <v>342878.07762500003</v>
      </c>
      <c r="AF210" s="69"/>
    </row>
    <row r="211" spans="1:32" ht="15" outlineLevel="2">
      <c r="A211" s="104">
        <v>3840</v>
      </c>
      <c r="B211" s="104">
        <v>81</v>
      </c>
      <c r="C211" s="104">
        <v>5200</v>
      </c>
      <c r="D211" s="104" t="s">
        <v>600</v>
      </c>
      <c r="E211" s="104">
        <v>57609000</v>
      </c>
      <c r="F211" s="104" t="s">
        <v>636</v>
      </c>
      <c r="G211" s="100">
        <v>10550.53</v>
      </c>
      <c r="H211" s="100">
        <v>0</v>
      </c>
      <c r="I211" s="100">
        <v>795.29</v>
      </c>
      <c r="J211" s="100">
        <v>0</v>
      </c>
      <c r="K211" s="100">
        <v>0</v>
      </c>
      <c r="L211" s="100">
        <v>0</v>
      </c>
      <c r="M211" s="100">
        <v>0</v>
      </c>
      <c r="N211" s="100">
        <v>11345.82</v>
      </c>
      <c r="O211" s="100">
        <v>668.17</v>
      </c>
      <c r="P211" s="100">
        <v>909.62</v>
      </c>
      <c r="Q211" s="100">
        <v>0</v>
      </c>
      <c r="R211" s="100">
        <v>2508.58</v>
      </c>
      <c r="S211" s="105">
        <v>15432.19</v>
      </c>
      <c r="T211" s="105">
        <v>185186.28</v>
      </c>
      <c r="U211" s="105">
        <v>4394.86</v>
      </c>
      <c r="V211" s="105">
        <v>1676.81</v>
      </c>
      <c r="W211" s="105">
        <v>4961.08</v>
      </c>
      <c r="X211" s="105"/>
      <c r="Y211" s="105">
        <v>13790.9375</v>
      </c>
      <c r="Z211" s="105">
        <v>198977.2175</v>
      </c>
      <c r="AA211" s="101">
        <f t="shared" si="12"/>
        <v>5969.316525</v>
      </c>
      <c r="AB211" s="101"/>
      <c r="AC211" s="106">
        <v>0.93182</v>
      </c>
      <c r="AD211" s="103">
        <f t="shared" si="13"/>
        <v>204946.534025</v>
      </c>
      <c r="AF211" s="69"/>
    </row>
    <row r="212" spans="1:32" ht="15" outlineLevel="2">
      <c r="A212" s="104">
        <v>3840</v>
      </c>
      <c r="B212" s="104">
        <v>81</v>
      </c>
      <c r="C212" s="104">
        <v>5200</v>
      </c>
      <c r="D212" s="104" t="s">
        <v>600</v>
      </c>
      <c r="E212" s="104">
        <v>58194275</v>
      </c>
      <c r="F212" s="104" t="s">
        <v>637</v>
      </c>
      <c r="G212" s="100">
        <v>8248.15</v>
      </c>
      <c r="H212" s="100">
        <v>0</v>
      </c>
      <c r="I212" s="100">
        <v>1298.6</v>
      </c>
      <c r="J212" s="100">
        <v>0</v>
      </c>
      <c r="K212" s="100">
        <v>0</v>
      </c>
      <c r="L212" s="100">
        <v>0</v>
      </c>
      <c r="M212" s="100">
        <v>0</v>
      </c>
      <c r="N212" s="100">
        <v>9546.75</v>
      </c>
      <c r="O212" s="100">
        <v>481.01</v>
      </c>
      <c r="P212" s="100">
        <v>716.01</v>
      </c>
      <c r="Q212" s="100">
        <v>0</v>
      </c>
      <c r="R212" s="100">
        <v>1995</v>
      </c>
      <c r="S212" s="105">
        <v>12738.77</v>
      </c>
      <c r="T212" s="105">
        <v>152865.24</v>
      </c>
      <c r="U212" s="105">
        <v>5273.89</v>
      </c>
      <c r="V212" s="105">
        <v>2012.19</v>
      </c>
      <c r="W212" s="105">
        <v>4061.4</v>
      </c>
      <c r="X212" s="105"/>
      <c r="Y212" s="105">
        <v>14184.349999999999</v>
      </c>
      <c r="Z212" s="105">
        <v>167049.59</v>
      </c>
      <c r="AA212" s="101">
        <f t="shared" si="12"/>
        <v>5011.4877</v>
      </c>
      <c r="AB212" s="101"/>
      <c r="AC212" s="106">
        <v>1</v>
      </c>
      <c r="AD212" s="103">
        <f t="shared" si="13"/>
        <v>172061.0777</v>
      </c>
      <c r="AF212" s="69"/>
    </row>
    <row r="213" spans="1:32" ht="15" outlineLevel="2">
      <c r="A213" s="104">
        <v>3840</v>
      </c>
      <c r="B213" s="104">
        <v>81</v>
      </c>
      <c r="C213" s="104">
        <v>5200</v>
      </c>
      <c r="D213" s="104" t="s">
        <v>600</v>
      </c>
      <c r="E213" s="104">
        <v>58208273</v>
      </c>
      <c r="F213" s="104" t="s">
        <v>638</v>
      </c>
      <c r="G213" s="100">
        <v>4557.69</v>
      </c>
      <c r="H213" s="100">
        <v>0</v>
      </c>
      <c r="I213" s="100">
        <v>197.51</v>
      </c>
      <c r="J213" s="100">
        <v>0</v>
      </c>
      <c r="K213" s="100">
        <v>0</v>
      </c>
      <c r="L213" s="100">
        <v>0</v>
      </c>
      <c r="M213" s="100">
        <v>0</v>
      </c>
      <c r="N213" s="100">
        <v>4755.2</v>
      </c>
      <c r="O213" s="100">
        <v>164.05</v>
      </c>
      <c r="P213" s="100">
        <v>356.64</v>
      </c>
      <c r="Q213" s="100">
        <v>0</v>
      </c>
      <c r="R213" s="100">
        <v>919.15</v>
      </c>
      <c r="S213" s="105">
        <v>6000.11</v>
      </c>
      <c r="T213" s="105">
        <v>72001.31999999999</v>
      </c>
      <c r="U213" s="105">
        <v>2781.8</v>
      </c>
      <c r="V213" s="105">
        <v>1149.81</v>
      </c>
      <c r="W213" s="105"/>
      <c r="X213" s="105"/>
      <c r="Y213" s="105">
        <v>4914.5125</v>
      </c>
      <c r="Z213" s="105">
        <v>76915.83249999999</v>
      </c>
      <c r="AA213" s="101">
        <f t="shared" si="12"/>
        <v>2307.4749749999996</v>
      </c>
      <c r="AB213" s="101"/>
      <c r="AC213" s="106">
        <v>0.54545</v>
      </c>
      <c r="AD213" s="103">
        <f t="shared" si="13"/>
        <v>79223.307475</v>
      </c>
      <c r="AF213" s="69"/>
    </row>
    <row r="214" spans="1:32" ht="15" outlineLevel="2">
      <c r="A214" s="104">
        <v>3840</v>
      </c>
      <c r="B214" s="104">
        <v>81</v>
      </c>
      <c r="C214" s="104">
        <v>5200</v>
      </c>
      <c r="D214" s="104" t="s">
        <v>600</v>
      </c>
      <c r="E214" s="104">
        <v>58984246</v>
      </c>
      <c r="F214" s="104" t="s">
        <v>639</v>
      </c>
      <c r="G214" s="100">
        <v>16711.97</v>
      </c>
      <c r="H214" s="100">
        <v>1696.1</v>
      </c>
      <c r="I214" s="100">
        <v>323.6</v>
      </c>
      <c r="J214" s="100">
        <v>0</v>
      </c>
      <c r="K214" s="100">
        <v>0</v>
      </c>
      <c r="L214" s="100">
        <v>0</v>
      </c>
      <c r="M214" s="100">
        <v>0</v>
      </c>
      <c r="N214" s="100">
        <v>18731.67</v>
      </c>
      <c r="O214" s="100">
        <v>1150.98</v>
      </c>
      <c r="P214" s="100">
        <v>1409.07</v>
      </c>
      <c r="Q214" s="100">
        <v>0</v>
      </c>
      <c r="R214" s="100">
        <v>3819.15</v>
      </c>
      <c r="S214" s="105">
        <v>25110.87</v>
      </c>
      <c r="T214" s="105">
        <v>301330.44</v>
      </c>
      <c r="U214" s="105">
        <v>5525</v>
      </c>
      <c r="V214" s="105">
        <v>2108</v>
      </c>
      <c r="W214" s="105">
        <v>6468.52</v>
      </c>
      <c r="X214" s="105"/>
      <c r="Y214" s="105">
        <v>17626.9</v>
      </c>
      <c r="Z214" s="105">
        <v>318957.34</v>
      </c>
      <c r="AA214" s="101">
        <f t="shared" si="12"/>
        <v>9568.7202</v>
      </c>
      <c r="AB214" s="101"/>
      <c r="AC214" s="106">
        <v>1.11842</v>
      </c>
      <c r="AD214" s="103">
        <f t="shared" si="13"/>
        <v>328526.0602</v>
      </c>
      <c r="AF214" s="69"/>
    </row>
    <row r="215" spans="1:32" ht="15" outlineLevel="2">
      <c r="A215" s="104">
        <v>3840</v>
      </c>
      <c r="B215" s="104">
        <v>81</v>
      </c>
      <c r="C215" s="104">
        <v>5200</v>
      </c>
      <c r="D215" s="104" t="s">
        <v>600</v>
      </c>
      <c r="E215" s="104">
        <v>58984899</v>
      </c>
      <c r="F215" s="104" t="s">
        <v>640</v>
      </c>
      <c r="G215" s="100">
        <v>17000.72</v>
      </c>
      <c r="H215" s="100">
        <v>0</v>
      </c>
      <c r="I215" s="100">
        <v>1048.6</v>
      </c>
      <c r="J215" s="100">
        <v>0</v>
      </c>
      <c r="K215" s="100">
        <v>0</v>
      </c>
      <c r="L215" s="100">
        <v>0</v>
      </c>
      <c r="M215" s="100">
        <v>0</v>
      </c>
      <c r="N215" s="100">
        <v>18049.32</v>
      </c>
      <c r="O215" s="100">
        <v>1105.3</v>
      </c>
      <c r="P215" s="100">
        <v>1361.82</v>
      </c>
      <c r="Q215" s="100">
        <v>0</v>
      </c>
      <c r="R215" s="100">
        <v>4000.42</v>
      </c>
      <c r="S215" s="105">
        <v>24516.86</v>
      </c>
      <c r="T215" s="105">
        <v>294202.32</v>
      </c>
      <c r="U215" s="105">
        <v>5525</v>
      </c>
      <c r="V215" s="105">
        <v>2108</v>
      </c>
      <c r="W215" s="105">
        <v>6416.96</v>
      </c>
      <c r="X215" s="105"/>
      <c r="Y215" s="105">
        <v>17562.449999999997</v>
      </c>
      <c r="Z215" s="105">
        <v>311764.77</v>
      </c>
      <c r="AA215" s="101">
        <f t="shared" si="12"/>
        <v>9352.9431</v>
      </c>
      <c r="AB215" s="101"/>
      <c r="AC215" s="106">
        <v>1.12263</v>
      </c>
      <c r="AD215" s="103">
        <f t="shared" si="13"/>
        <v>321117.7131</v>
      </c>
      <c r="AF215" s="69"/>
    </row>
    <row r="216" spans="1:32" ht="15" outlineLevel="2">
      <c r="A216" s="104">
        <v>3840</v>
      </c>
      <c r="B216" s="104">
        <v>81</v>
      </c>
      <c r="C216" s="104">
        <v>5200</v>
      </c>
      <c r="D216" s="104" t="s">
        <v>600</v>
      </c>
      <c r="E216" s="104">
        <v>59320440</v>
      </c>
      <c r="F216" s="104" t="s">
        <v>641</v>
      </c>
      <c r="G216" s="100">
        <v>21278.93</v>
      </c>
      <c r="H216" s="100">
        <v>0</v>
      </c>
      <c r="I216" s="100">
        <v>323.6</v>
      </c>
      <c r="J216" s="100">
        <v>761.62</v>
      </c>
      <c r="K216" s="100">
        <v>0</v>
      </c>
      <c r="L216" s="100">
        <v>0</v>
      </c>
      <c r="M216" s="100">
        <v>100</v>
      </c>
      <c r="N216" s="100">
        <v>22464.15</v>
      </c>
      <c r="O216" s="100">
        <v>1444.18</v>
      </c>
      <c r="P216" s="100">
        <v>1712.38</v>
      </c>
      <c r="Q216" s="100">
        <v>0</v>
      </c>
      <c r="R216" s="100">
        <v>5013.16</v>
      </c>
      <c r="S216" s="105">
        <v>30534</v>
      </c>
      <c r="T216" s="105">
        <v>366408</v>
      </c>
      <c r="U216" s="105">
        <v>5525</v>
      </c>
      <c r="V216" s="105">
        <v>2108</v>
      </c>
      <c r="W216" s="105">
        <v>8516.56</v>
      </c>
      <c r="X216" s="105"/>
      <c r="Y216" s="105">
        <v>20186.95</v>
      </c>
      <c r="Z216" s="105">
        <v>386594.95</v>
      </c>
      <c r="AA216" s="101">
        <f t="shared" si="12"/>
        <v>11597.8485</v>
      </c>
      <c r="AB216" s="101"/>
      <c r="AC216" s="106">
        <v>1.02632</v>
      </c>
      <c r="AD216" s="103">
        <f t="shared" si="13"/>
        <v>398192.79850000003</v>
      </c>
      <c r="AF216" s="69"/>
    </row>
    <row r="217" spans="1:32" ht="15" outlineLevel="2">
      <c r="A217" s="104">
        <v>3840</v>
      </c>
      <c r="B217" s="104">
        <v>81</v>
      </c>
      <c r="C217" s="104">
        <v>5200</v>
      </c>
      <c r="D217" s="104" t="s">
        <v>600</v>
      </c>
      <c r="E217" s="104">
        <v>59323063</v>
      </c>
      <c r="F217" s="104" t="s">
        <v>642</v>
      </c>
      <c r="G217" s="100">
        <v>16750.26</v>
      </c>
      <c r="H217" s="100">
        <v>0</v>
      </c>
      <c r="I217" s="100">
        <v>628.6</v>
      </c>
      <c r="J217" s="100">
        <v>0</v>
      </c>
      <c r="K217" s="100">
        <v>0</v>
      </c>
      <c r="L217" s="100">
        <v>0</v>
      </c>
      <c r="M217" s="100">
        <v>0</v>
      </c>
      <c r="N217" s="100">
        <v>17378.86</v>
      </c>
      <c r="O217" s="100">
        <v>1048.84</v>
      </c>
      <c r="P217" s="100">
        <v>1303.41</v>
      </c>
      <c r="Q217" s="100">
        <v>0</v>
      </c>
      <c r="R217" s="100">
        <v>3903.76</v>
      </c>
      <c r="S217" s="105">
        <v>23634.87</v>
      </c>
      <c r="T217" s="105">
        <v>283618.44</v>
      </c>
      <c r="U217" s="105">
        <v>5100</v>
      </c>
      <c r="V217" s="105">
        <v>2108</v>
      </c>
      <c r="W217" s="105"/>
      <c r="X217" s="105"/>
      <c r="Y217" s="105">
        <v>9010</v>
      </c>
      <c r="Z217" s="105">
        <v>292628.44</v>
      </c>
      <c r="AA217" s="101">
        <f t="shared" si="12"/>
        <v>8778.8532</v>
      </c>
      <c r="AB217" s="101"/>
      <c r="AC217" s="106">
        <v>1.18421</v>
      </c>
      <c r="AD217" s="103">
        <f t="shared" si="13"/>
        <v>301407.2932</v>
      </c>
      <c r="AF217" s="69"/>
    </row>
    <row r="218" spans="1:32" ht="15" outlineLevel="2">
      <c r="A218" s="104">
        <v>3840</v>
      </c>
      <c r="B218" s="104">
        <v>81</v>
      </c>
      <c r="C218" s="104">
        <v>5200</v>
      </c>
      <c r="D218" s="104" t="s">
        <v>600</v>
      </c>
      <c r="E218" s="104">
        <v>59327239</v>
      </c>
      <c r="F218" s="104" t="s">
        <v>643</v>
      </c>
      <c r="G218" s="100">
        <v>7344.92</v>
      </c>
      <c r="H218" s="100">
        <v>0</v>
      </c>
      <c r="I218" s="100">
        <v>134.3</v>
      </c>
      <c r="J218" s="100">
        <v>0</v>
      </c>
      <c r="K218" s="100">
        <v>0</v>
      </c>
      <c r="L218" s="100">
        <v>0</v>
      </c>
      <c r="M218" s="100">
        <v>0</v>
      </c>
      <c r="N218" s="100">
        <v>7479.22</v>
      </c>
      <c r="O218" s="100">
        <v>331.12</v>
      </c>
      <c r="P218" s="100">
        <v>560.94</v>
      </c>
      <c r="Q218" s="100">
        <v>0</v>
      </c>
      <c r="R218" s="100">
        <v>1725.43</v>
      </c>
      <c r="S218" s="105">
        <v>10096.71</v>
      </c>
      <c r="T218" s="105">
        <v>121160.51999999999</v>
      </c>
      <c r="U218" s="105">
        <v>2550</v>
      </c>
      <c r="V218" s="105">
        <v>1054</v>
      </c>
      <c r="W218" s="105"/>
      <c r="X218" s="105"/>
      <c r="Y218" s="105">
        <v>4505</v>
      </c>
      <c r="Z218" s="105">
        <v>125665.51999999999</v>
      </c>
      <c r="AA218" s="101">
        <f t="shared" si="12"/>
        <v>3769.9655999999995</v>
      </c>
      <c r="AB218" s="101"/>
      <c r="AC218" s="106">
        <v>0.5</v>
      </c>
      <c r="AD218" s="103">
        <f t="shared" si="13"/>
        <v>129435.48559999999</v>
      </c>
      <c r="AF218" s="69"/>
    </row>
    <row r="219" spans="1:32" ht="15" outlineLevel="2">
      <c r="A219" s="104">
        <v>3840</v>
      </c>
      <c r="B219" s="104">
        <v>81</v>
      </c>
      <c r="C219" s="104">
        <v>5200</v>
      </c>
      <c r="D219" s="104" t="s">
        <v>600</v>
      </c>
      <c r="E219" s="104">
        <v>59355339</v>
      </c>
      <c r="F219" s="104" t="s">
        <v>644</v>
      </c>
      <c r="G219" s="100">
        <v>16724.22</v>
      </c>
      <c r="H219" s="100">
        <v>0</v>
      </c>
      <c r="I219" s="100">
        <v>223.6</v>
      </c>
      <c r="J219" s="100">
        <v>0</v>
      </c>
      <c r="K219" s="100">
        <v>0</v>
      </c>
      <c r="L219" s="100">
        <v>0</v>
      </c>
      <c r="M219" s="100">
        <v>0</v>
      </c>
      <c r="N219" s="100">
        <v>16947.82</v>
      </c>
      <c r="O219" s="100">
        <v>1017.59</v>
      </c>
      <c r="P219" s="100">
        <v>1271.09</v>
      </c>
      <c r="Q219" s="100">
        <v>0</v>
      </c>
      <c r="R219" s="100">
        <v>3878</v>
      </c>
      <c r="S219" s="105">
        <v>23234</v>
      </c>
      <c r="T219" s="105">
        <v>278808</v>
      </c>
      <c r="U219" s="105">
        <v>5100</v>
      </c>
      <c r="V219" s="105">
        <v>2108</v>
      </c>
      <c r="W219" s="105"/>
      <c r="X219" s="105"/>
      <c r="Y219" s="105">
        <v>9010</v>
      </c>
      <c r="Z219" s="105">
        <v>287818</v>
      </c>
      <c r="AA219" s="101">
        <f t="shared" si="12"/>
        <v>8634.539999999999</v>
      </c>
      <c r="AB219" s="101"/>
      <c r="AC219" s="106">
        <v>1.18421</v>
      </c>
      <c r="AD219" s="103">
        <f t="shared" si="13"/>
        <v>296452.54</v>
      </c>
      <c r="AF219" s="69"/>
    </row>
    <row r="220" spans="1:32" ht="15" outlineLevel="2">
      <c r="A220" s="104">
        <v>3840</v>
      </c>
      <c r="B220" s="104">
        <v>81</v>
      </c>
      <c r="C220" s="104">
        <v>5200</v>
      </c>
      <c r="D220" s="104" t="s">
        <v>600</v>
      </c>
      <c r="E220" s="104">
        <v>59503037</v>
      </c>
      <c r="F220" s="104" t="s">
        <v>645</v>
      </c>
      <c r="G220" s="100">
        <v>4272.74</v>
      </c>
      <c r="H220" s="100">
        <v>0</v>
      </c>
      <c r="I220" s="100">
        <v>766.4</v>
      </c>
      <c r="J220" s="100">
        <v>0</v>
      </c>
      <c r="K220" s="100">
        <v>0</v>
      </c>
      <c r="L220" s="100">
        <v>0</v>
      </c>
      <c r="M220" s="100">
        <v>0</v>
      </c>
      <c r="N220" s="100">
        <v>5039.14</v>
      </c>
      <c r="O220" s="100">
        <v>173.85</v>
      </c>
      <c r="P220" s="100">
        <v>377.94</v>
      </c>
      <c r="Q220" s="100">
        <v>0</v>
      </c>
      <c r="R220" s="100">
        <v>1038.15</v>
      </c>
      <c r="S220" s="105">
        <v>6629.08</v>
      </c>
      <c r="T220" s="105">
        <v>79548.95999999999</v>
      </c>
      <c r="U220" s="105">
        <v>1841.65</v>
      </c>
      <c r="V220" s="105">
        <v>702.66</v>
      </c>
      <c r="W220" s="105">
        <v>1696.24</v>
      </c>
      <c r="X220" s="105"/>
      <c r="Y220" s="105">
        <v>5300.6875</v>
      </c>
      <c r="Z220" s="105">
        <v>84849.64749999999</v>
      </c>
      <c r="AA220" s="101">
        <f t="shared" si="12"/>
        <v>2545.4894249999998</v>
      </c>
      <c r="AB220" s="101"/>
      <c r="AC220" s="106">
        <v>0.3375</v>
      </c>
      <c r="AD220" s="103">
        <f t="shared" si="13"/>
        <v>87395.136925</v>
      </c>
      <c r="AF220" s="69"/>
    </row>
    <row r="221" spans="1:32" ht="15" outlineLevel="2">
      <c r="A221" s="104">
        <v>3840</v>
      </c>
      <c r="B221" s="104">
        <v>81</v>
      </c>
      <c r="C221" s="104">
        <v>5200</v>
      </c>
      <c r="D221" s="104" t="s">
        <v>600</v>
      </c>
      <c r="E221" s="104">
        <v>59551473</v>
      </c>
      <c r="F221" s="104" t="s">
        <v>646</v>
      </c>
      <c r="G221" s="100">
        <v>19730.78</v>
      </c>
      <c r="H221" s="100">
        <v>0</v>
      </c>
      <c r="I221" s="100">
        <v>1023.6</v>
      </c>
      <c r="J221" s="100">
        <v>0</v>
      </c>
      <c r="K221" s="100">
        <v>0</v>
      </c>
      <c r="L221" s="100">
        <v>0</v>
      </c>
      <c r="M221" s="100">
        <v>0</v>
      </c>
      <c r="N221" s="100">
        <v>20754.38</v>
      </c>
      <c r="O221" s="100">
        <v>1318.04</v>
      </c>
      <c r="P221" s="100">
        <v>1581.9</v>
      </c>
      <c r="Q221" s="100">
        <v>0</v>
      </c>
      <c r="R221" s="100">
        <v>4621.46</v>
      </c>
      <c r="S221" s="105">
        <v>28275.78</v>
      </c>
      <c r="T221" s="105">
        <v>339309.36</v>
      </c>
      <c r="U221" s="105">
        <v>5525</v>
      </c>
      <c r="V221" s="105">
        <v>2108</v>
      </c>
      <c r="W221" s="105">
        <v>6399.24</v>
      </c>
      <c r="X221" s="105"/>
      <c r="Y221" s="105">
        <v>17540.3</v>
      </c>
      <c r="Z221" s="105">
        <v>356849.66</v>
      </c>
      <c r="AA221" s="101">
        <f t="shared" si="12"/>
        <v>10705.4898</v>
      </c>
      <c r="AB221" s="101"/>
      <c r="AC221" s="106">
        <v>1.17</v>
      </c>
      <c r="AD221" s="103">
        <f t="shared" si="13"/>
        <v>367555.14979999996</v>
      </c>
      <c r="AF221" s="69"/>
    </row>
    <row r="222" spans="1:32" ht="15" outlineLevel="2">
      <c r="A222" s="104">
        <v>3840</v>
      </c>
      <c r="B222" s="104">
        <v>81</v>
      </c>
      <c r="C222" s="104">
        <v>5200</v>
      </c>
      <c r="D222" s="104" t="s">
        <v>600</v>
      </c>
      <c r="E222" s="104">
        <v>59917849</v>
      </c>
      <c r="F222" s="104" t="s">
        <v>647</v>
      </c>
      <c r="G222" s="100">
        <v>17036.88</v>
      </c>
      <c r="H222" s="100">
        <v>0</v>
      </c>
      <c r="I222" s="100">
        <v>303.6</v>
      </c>
      <c r="J222" s="100">
        <v>0</v>
      </c>
      <c r="K222" s="100">
        <v>0</v>
      </c>
      <c r="L222" s="100">
        <v>0</v>
      </c>
      <c r="M222" s="100">
        <v>0</v>
      </c>
      <c r="N222" s="100">
        <v>17340.48</v>
      </c>
      <c r="O222" s="100">
        <v>1046.06</v>
      </c>
      <c r="P222" s="100">
        <v>1300.54</v>
      </c>
      <c r="Q222" s="100">
        <v>0</v>
      </c>
      <c r="R222" s="100">
        <v>3968.32</v>
      </c>
      <c r="S222" s="105">
        <v>23679</v>
      </c>
      <c r="T222" s="105">
        <v>284148</v>
      </c>
      <c r="U222" s="105">
        <v>5100</v>
      </c>
      <c r="V222" s="105">
        <v>2108</v>
      </c>
      <c r="W222" s="105"/>
      <c r="X222" s="105"/>
      <c r="Y222" s="105">
        <v>9010</v>
      </c>
      <c r="Z222" s="105">
        <v>293158</v>
      </c>
      <c r="AA222" s="101">
        <f t="shared" si="12"/>
        <v>8794.74</v>
      </c>
      <c r="AB222" s="101"/>
      <c r="AC222" s="106">
        <v>1.125</v>
      </c>
      <c r="AD222" s="103">
        <f t="shared" si="13"/>
        <v>301952.74</v>
      </c>
      <c r="AF222" s="69"/>
    </row>
    <row r="223" spans="1:32" ht="15" outlineLevel="2">
      <c r="A223" s="104">
        <v>3840</v>
      </c>
      <c r="B223" s="104">
        <v>81</v>
      </c>
      <c r="C223" s="104">
        <v>5200</v>
      </c>
      <c r="D223" s="104" t="s">
        <v>600</v>
      </c>
      <c r="E223" s="104">
        <v>61286324</v>
      </c>
      <c r="F223" s="104" t="s">
        <v>648</v>
      </c>
      <c r="G223" s="100">
        <v>7343.21</v>
      </c>
      <c r="H223" s="100">
        <v>0</v>
      </c>
      <c r="I223" s="100">
        <v>323.6</v>
      </c>
      <c r="J223" s="100">
        <v>0</v>
      </c>
      <c r="K223" s="100">
        <v>0</v>
      </c>
      <c r="L223" s="100">
        <v>0</v>
      </c>
      <c r="M223" s="100">
        <v>0</v>
      </c>
      <c r="N223" s="100">
        <v>7666.81</v>
      </c>
      <c r="O223" s="100">
        <v>344.72</v>
      </c>
      <c r="P223" s="100">
        <v>575.01</v>
      </c>
      <c r="Q223" s="100">
        <v>0</v>
      </c>
      <c r="R223" s="100">
        <v>1971.77</v>
      </c>
      <c r="S223" s="105">
        <v>10323</v>
      </c>
      <c r="T223" s="105">
        <v>123876</v>
      </c>
      <c r="U223" s="105">
        <v>2975</v>
      </c>
      <c r="V223" s="105">
        <v>2108</v>
      </c>
      <c r="W223" s="105"/>
      <c r="X223" s="105"/>
      <c r="Y223" s="105">
        <v>6353.75</v>
      </c>
      <c r="Z223" s="105">
        <v>130229.75</v>
      </c>
      <c r="AA223" s="101">
        <f t="shared" si="12"/>
        <v>3906.8925</v>
      </c>
      <c r="AB223" s="101"/>
      <c r="AC223" s="106">
        <v>1.41667</v>
      </c>
      <c r="AD223" s="103">
        <f t="shared" si="13"/>
        <v>134136.6425</v>
      </c>
      <c r="AF223" s="69"/>
    </row>
    <row r="224" spans="1:32" ht="15" outlineLevel="2">
      <c r="A224" s="104">
        <v>3840</v>
      </c>
      <c r="B224" s="104">
        <v>81</v>
      </c>
      <c r="C224" s="104">
        <v>5200</v>
      </c>
      <c r="D224" s="104" t="s">
        <v>600</v>
      </c>
      <c r="E224" s="104">
        <v>61292959</v>
      </c>
      <c r="F224" s="104" t="s">
        <v>649</v>
      </c>
      <c r="G224" s="100">
        <v>1774.89</v>
      </c>
      <c r="H224" s="100">
        <v>0</v>
      </c>
      <c r="I224" s="100">
        <v>181.2</v>
      </c>
      <c r="J224" s="100">
        <v>0</v>
      </c>
      <c r="K224" s="100">
        <v>0</v>
      </c>
      <c r="L224" s="100">
        <v>0</v>
      </c>
      <c r="M224" s="100">
        <v>0</v>
      </c>
      <c r="N224" s="100">
        <v>1956.09</v>
      </c>
      <c r="O224" s="100">
        <v>67.49</v>
      </c>
      <c r="P224" s="100">
        <v>146.71</v>
      </c>
      <c r="Q224" s="100">
        <v>0</v>
      </c>
      <c r="R224" s="100">
        <v>372.71</v>
      </c>
      <c r="S224" s="105">
        <v>2457.43</v>
      </c>
      <c r="T224" s="105">
        <v>29489.159999999996</v>
      </c>
      <c r="U224" s="105">
        <v>1239.59</v>
      </c>
      <c r="V224" s="105">
        <v>878.34</v>
      </c>
      <c r="W224" s="105"/>
      <c r="X224" s="105"/>
      <c r="Y224" s="105">
        <v>2647.4125</v>
      </c>
      <c r="Z224" s="105">
        <v>32136.572499999995</v>
      </c>
      <c r="AA224" s="101">
        <f t="shared" si="12"/>
        <v>964.0971749999998</v>
      </c>
      <c r="AB224" s="101"/>
      <c r="AC224" s="106">
        <v>0.33333</v>
      </c>
      <c r="AD224" s="103">
        <f t="shared" si="13"/>
        <v>33100.669675</v>
      </c>
      <c r="AF224" s="69"/>
    </row>
    <row r="225" spans="1:32" ht="15" outlineLevel="2">
      <c r="A225" s="104">
        <v>3840</v>
      </c>
      <c r="B225" s="104">
        <v>81</v>
      </c>
      <c r="C225" s="104">
        <v>5200</v>
      </c>
      <c r="D225" s="104" t="s">
        <v>600</v>
      </c>
      <c r="E225" s="104">
        <v>61294070</v>
      </c>
      <c r="F225" s="104" t="s">
        <v>650</v>
      </c>
      <c r="G225" s="100">
        <v>3499.38</v>
      </c>
      <c r="H225" s="100">
        <v>0</v>
      </c>
      <c r="I225" s="100">
        <v>79.3</v>
      </c>
      <c r="J225" s="100">
        <v>0</v>
      </c>
      <c r="K225" s="100">
        <v>0</v>
      </c>
      <c r="L225" s="100">
        <v>0</v>
      </c>
      <c r="M225" s="100">
        <v>0</v>
      </c>
      <c r="N225" s="100">
        <v>3578.68</v>
      </c>
      <c r="O225" s="100">
        <v>123.46</v>
      </c>
      <c r="P225" s="100">
        <v>268.4</v>
      </c>
      <c r="Q225" s="100">
        <v>0</v>
      </c>
      <c r="R225" s="100">
        <v>623.21</v>
      </c>
      <c r="S225" s="105">
        <v>4522.97</v>
      </c>
      <c r="T225" s="105">
        <v>54275.64</v>
      </c>
      <c r="U225" s="105">
        <v>743.75</v>
      </c>
      <c r="V225" s="105">
        <v>527</v>
      </c>
      <c r="W225" s="105"/>
      <c r="X225" s="105"/>
      <c r="Y225" s="105">
        <v>1588.4375</v>
      </c>
      <c r="Z225" s="105">
        <v>55864.0775</v>
      </c>
      <c r="AA225" s="101">
        <f t="shared" si="12"/>
        <v>1675.922325</v>
      </c>
      <c r="AB225" s="101"/>
      <c r="AC225" s="106">
        <v>0.5</v>
      </c>
      <c r="AD225" s="103">
        <f t="shared" si="13"/>
        <v>57539.999825</v>
      </c>
      <c r="AF225" s="69"/>
    </row>
    <row r="226" spans="1:32" ht="15" outlineLevel="2">
      <c r="A226" s="104">
        <v>3840</v>
      </c>
      <c r="B226" s="104">
        <v>81</v>
      </c>
      <c r="C226" s="104">
        <v>5200</v>
      </c>
      <c r="D226" s="104" t="s">
        <v>600</v>
      </c>
      <c r="E226" s="104">
        <v>66232422</v>
      </c>
      <c r="F226" s="104" t="s">
        <v>651</v>
      </c>
      <c r="G226" s="100">
        <v>4659.1</v>
      </c>
      <c r="H226" s="100">
        <v>0</v>
      </c>
      <c r="I226" s="100">
        <v>207.53</v>
      </c>
      <c r="J226" s="100">
        <v>0</v>
      </c>
      <c r="K226" s="100">
        <v>0</v>
      </c>
      <c r="L226" s="100">
        <v>0</v>
      </c>
      <c r="M226" s="100">
        <v>0</v>
      </c>
      <c r="N226" s="100">
        <v>4866.63</v>
      </c>
      <c r="O226" s="100">
        <v>167.9</v>
      </c>
      <c r="P226" s="100">
        <v>365</v>
      </c>
      <c r="Q226" s="100">
        <v>0</v>
      </c>
      <c r="R226" s="100">
        <v>1306.28</v>
      </c>
      <c r="S226" s="105">
        <v>6527</v>
      </c>
      <c r="T226" s="105">
        <v>78324</v>
      </c>
      <c r="U226" s="105"/>
      <c r="V226" s="105"/>
      <c r="W226" s="105"/>
      <c r="X226" s="105"/>
      <c r="Y226" s="105">
        <v>0</v>
      </c>
      <c r="Z226" s="105">
        <v>78324</v>
      </c>
      <c r="AA226" s="101">
        <f t="shared" si="12"/>
        <v>2349.72</v>
      </c>
      <c r="AB226" s="101"/>
      <c r="AC226" s="106">
        <v>0.875</v>
      </c>
      <c r="AD226" s="103">
        <f t="shared" si="13"/>
        <v>80673.72</v>
      </c>
      <c r="AF226" s="69"/>
    </row>
    <row r="227" spans="1:32" ht="15" outlineLevel="2">
      <c r="A227" s="104">
        <v>3840</v>
      </c>
      <c r="B227" s="104">
        <v>81</v>
      </c>
      <c r="C227" s="104">
        <v>5200</v>
      </c>
      <c r="D227" s="104" t="s">
        <v>600</v>
      </c>
      <c r="E227" s="104">
        <v>66433970</v>
      </c>
      <c r="F227" s="104" t="s">
        <v>652</v>
      </c>
      <c r="G227" s="100">
        <v>11196.44</v>
      </c>
      <c r="H227" s="100">
        <v>0</v>
      </c>
      <c r="I227" s="100">
        <v>745.93</v>
      </c>
      <c r="J227" s="100">
        <v>0</v>
      </c>
      <c r="K227" s="100">
        <v>0</v>
      </c>
      <c r="L227" s="100">
        <v>0</v>
      </c>
      <c r="M227" s="100">
        <v>0</v>
      </c>
      <c r="N227" s="100">
        <v>11942.37</v>
      </c>
      <c r="O227" s="100">
        <v>654.69</v>
      </c>
      <c r="P227" s="100">
        <v>895.68</v>
      </c>
      <c r="Q227" s="100">
        <v>0</v>
      </c>
      <c r="R227" s="100">
        <v>3050.51</v>
      </c>
      <c r="S227" s="105">
        <v>15519</v>
      </c>
      <c r="T227" s="105">
        <v>186228</v>
      </c>
      <c r="U227" s="105">
        <v>2655.93</v>
      </c>
      <c r="V227" s="105">
        <v>1463.71</v>
      </c>
      <c r="W227" s="105"/>
      <c r="X227" s="105"/>
      <c r="Y227" s="105">
        <v>5149.549999999999</v>
      </c>
      <c r="Z227" s="105">
        <v>191377.55</v>
      </c>
      <c r="AA227" s="101">
        <f t="shared" si="12"/>
        <v>5741.326499999999</v>
      </c>
      <c r="AB227" s="101"/>
      <c r="AC227" s="106">
        <v>0.945</v>
      </c>
      <c r="AD227" s="103">
        <f t="shared" si="13"/>
        <v>197118.87649999998</v>
      </c>
      <c r="AF227" s="69"/>
    </row>
    <row r="228" spans="1:32" ht="15" outlineLevel="2">
      <c r="A228" s="104">
        <v>3840</v>
      </c>
      <c r="B228" s="104">
        <v>81</v>
      </c>
      <c r="C228" s="104">
        <v>5200</v>
      </c>
      <c r="D228" s="104" t="s">
        <v>600</v>
      </c>
      <c r="E228" s="104">
        <v>200384022</v>
      </c>
      <c r="F228" s="104" t="s">
        <v>653</v>
      </c>
      <c r="G228" s="100">
        <v>10287.12</v>
      </c>
      <c r="H228" s="100">
        <v>0</v>
      </c>
      <c r="I228" s="100">
        <v>628.6</v>
      </c>
      <c r="J228" s="100">
        <v>0</v>
      </c>
      <c r="K228" s="100">
        <v>0</v>
      </c>
      <c r="L228" s="100">
        <v>0</v>
      </c>
      <c r="M228" s="100">
        <v>0</v>
      </c>
      <c r="N228" s="100">
        <v>10915.72</v>
      </c>
      <c r="O228" s="100">
        <v>580.26</v>
      </c>
      <c r="P228" s="100">
        <v>818.68</v>
      </c>
      <c r="Q228" s="100">
        <v>0</v>
      </c>
      <c r="R228" s="100">
        <v>2714.98</v>
      </c>
      <c r="S228" s="105">
        <v>14791</v>
      </c>
      <c r="T228" s="105">
        <v>177492</v>
      </c>
      <c r="U228" s="105">
        <v>2231.25</v>
      </c>
      <c r="V228" s="105">
        <v>1563.03</v>
      </c>
      <c r="W228" s="105"/>
      <c r="X228" s="105"/>
      <c r="Y228" s="105">
        <v>4742.849999999999</v>
      </c>
      <c r="Z228" s="105">
        <v>182234.85</v>
      </c>
      <c r="AA228" s="101">
        <f t="shared" si="12"/>
        <v>5467.0455</v>
      </c>
      <c r="AB228" s="101"/>
      <c r="AC228" s="106">
        <v>1.1</v>
      </c>
      <c r="AD228" s="103">
        <f t="shared" si="13"/>
        <v>187701.8955</v>
      </c>
      <c r="AF228" s="69"/>
    </row>
    <row r="229" spans="1:32" ht="15" outlineLevel="2">
      <c r="A229" s="104">
        <v>3840</v>
      </c>
      <c r="B229" s="104">
        <v>81</v>
      </c>
      <c r="C229" s="104">
        <v>5200</v>
      </c>
      <c r="D229" s="104" t="s">
        <v>600</v>
      </c>
      <c r="E229" s="104">
        <v>203903406</v>
      </c>
      <c r="F229" s="104" t="s">
        <v>654</v>
      </c>
      <c r="G229" s="100">
        <v>5517.18</v>
      </c>
      <c r="H229" s="100">
        <v>0</v>
      </c>
      <c r="I229" s="100">
        <v>213.6</v>
      </c>
      <c r="J229" s="100">
        <v>0</v>
      </c>
      <c r="K229" s="100">
        <v>0</v>
      </c>
      <c r="L229" s="100">
        <v>0</v>
      </c>
      <c r="M229" s="100">
        <v>0</v>
      </c>
      <c r="N229" s="100">
        <v>5730.78</v>
      </c>
      <c r="O229" s="100">
        <v>204.35</v>
      </c>
      <c r="P229" s="100">
        <v>429.81</v>
      </c>
      <c r="Q229" s="100">
        <v>0</v>
      </c>
      <c r="R229" s="100">
        <v>1551.78</v>
      </c>
      <c r="S229" s="105">
        <v>7695</v>
      </c>
      <c r="T229" s="105">
        <v>92340</v>
      </c>
      <c r="U229" s="105">
        <v>2975</v>
      </c>
      <c r="V229" s="105">
        <v>2108</v>
      </c>
      <c r="W229" s="105"/>
      <c r="X229" s="105"/>
      <c r="Y229" s="105">
        <v>6353.75</v>
      </c>
      <c r="Z229" s="105">
        <v>98693.75</v>
      </c>
      <c r="AA229" s="101">
        <f t="shared" si="12"/>
        <v>2960.8125</v>
      </c>
      <c r="AB229" s="101"/>
      <c r="AC229" s="106">
        <v>1.04167</v>
      </c>
      <c r="AD229" s="103">
        <f t="shared" si="13"/>
        <v>101654.5625</v>
      </c>
      <c r="AF229" s="69"/>
    </row>
    <row r="230" spans="1:32" ht="15" outlineLevel="2">
      <c r="A230" s="104">
        <v>3840</v>
      </c>
      <c r="B230" s="104">
        <v>81</v>
      </c>
      <c r="C230" s="104">
        <v>5200</v>
      </c>
      <c r="D230" s="104" t="s">
        <v>600</v>
      </c>
      <c r="E230" s="104">
        <v>300911864</v>
      </c>
      <c r="F230" s="104" t="s">
        <v>655</v>
      </c>
      <c r="G230" s="100">
        <v>2975.19</v>
      </c>
      <c r="H230" s="100">
        <v>0</v>
      </c>
      <c r="I230" s="100">
        <v>132.48</v>
      </c>
      <c r="J230" s="100">
        <v>0</v>
      </c>
      <c r="K230" s="100">
        <v>0</v>
      </c>
      <c r="L230" s="100">
        <v>0</v>
      </c>
      <c r="M230" s="100">
        <v>0</v>
      </c>
      <c r="N230" s="100">
        <v>3107.67</v>
      </c>
      <c r="O230" s="100">
        <v>107.21</v>
      </c>
      <c r="P230" s="100">
        <v>233.08</v>
      </c>
      <c r="Q230" s="100">
        <v>0</v>
      </c>
      <c r="R230" s="100">
        <v>527.76</v>
      </c>
      <c r="S230" s="105">
        <v>3975.72</v>
      </c>
      <c r="T230" s="105">
        <v>47708.64</v>
      </c>
      <c r="U230" s="105">
        <v>237.85</v>
      </c>
      <c r="V230" s="105">
        <v>168.54</v>
      </c>
      <c r="W230" s="105"/>
      <c r="X230" s="105"/>
      <c r="Y230" s="105">
        <v>507.98749999999995</v>
      </c>
      <c r="Z230" s="105">
        <v>48216.6275</v>
      </c>
      <c r="AA230" s="101">
        <f t="shared" si="12"/>
        <v>1446.4988250000001</v>
      </c>
      <c r="AB230" s="101"/>
      <c r="AC230" s="106">
        <v>0.4625</v>
      </c>
      <c r="AD230" s="103">
        <f t="shared" si="13"/>
        <v>49663.126325000005</v>
      </c>
      <c r="AF230" s="69"/>
    </row>
    <row r="231" spans="1:32" ht="15" outlineLevel="2">
      <c r="A231" s="104">
        <v>3840</v>
      </c>
      <c r="B231" s="104">
        <v>81</v>
      </c>
      <c r="C231" s="104">
        <v>5200</v>
      </c>
      <c r="D231" s="104" t="s">
        <v>600</v>
      </c>
      <c r="E231" s="104">
        <v>301621710</v>
      </c>
      <c r="F231" s="104" t="s">
        <v>656</v>
      </c>
      <c r="G231" s="100">
        <v>2987.16</v>
      </c>
      <c r="H231" s="100">
        <v>0</v>
      </c>
      <c r="I231" s="100">
        <v>193.22</v>
      </c>
      <c r="J231" s="100">
        <v>0</v>
      </c>
      <c r="K231" s="100">
        <v>0</v>
      </c>
      <c r="L231" s="100">
        <v>0</v>
      </c>
      <c r="M231" s="100">
        <v>0</v>
      </c>
      <c r="N231" s="100">
        <v>3180.38</v>
      </c>
      <c r="O231" s="100">
        <v>109.72</v>
      </c>
      <c r="P231" s="100">
        <v>238.53</v>
      </c>
      <c r="Q231" s="100">
        <v>0</v>
      </c>
      <c r="R231" s="100">
        <v>569.13</v>
      </c>
      <c r="S231" s="105">
        <v>4097.76</v>
      </c>
      <c r="T231" s="105">
        <v>49173.12</v>
      </c>
      <c r="U231" s="105">
        <v>1068.37</v>
      </c>
      <c r="V231" s="105">
        <v>757.02</v>
      </c>
      <c r="W231" s="105"/>
      <c r="X231" s="105"/>
      <c r="Y231" s="105">
        <v>2281.7374999999997</v>
      </c>
      <c r="Z231" s="105">
        <v>51454.857500000006</v>
      </c>
      <c r="AA231" s="101">
        <f t="shared" si="12"/>
        <v>1543.645725</v>
      </c>
      <c r="AB231" s="101"/>
      <c r="AC231" s="106">
        <v>0.58065</v>
      </c>
      <c r="AD231" s="103">
        <f t="shared" si="13"/>
        <v>52998.50322500001</v>
      </c>
      <c r="AF231" s="69"/>
    </row>
    <row r="232" spans="1:32" ht="15" outlineLevel="2">
      <c r="A232" s="104">
        <v>3840</v>
      </c>
      <c r="B232" s="104">
        <v>81</v>
      </c>
      <c r="C232" s="104">
        <v>5200</v>
      </c>
      <c r="D232" s="104" t="s">
        <v>600</v>
      </c>
      <c r="E232" s="104">
        <v>302510342</v>
      </c>
      <c r="F232" s="104" t="s">
        <v>657</v>
      </c>
      <c r="G232" s="100">
        <v>6906.49</v>
      </c>
      <c r="H232" s="100">
        <v>0</v>
      </c>
      <c r="I232" s="100">
        <v>1248.6</v>
      </c>
      <c r="J232" s="100">
        <v>0</v>
      </c>
      <c r="K232" s="100">
        <v>0</v>
      </c>
      <c r="L232" s="100">
        <v>0</v>
      </c>
      <c r="M232" s="100">
        <v>0</v>
      </c>
      <c r="N232" s="100">
        <v>8155.09</v>
      </c>
      <c r="O232" s="100">
        <v>382.92</v>
      </c>
      <c r="P232" s="100">
        <v>614.53</v>
      </c>
      <c r="Q232" s="100">
        <v>0</v>
      </c>
      <c r="R232" s="100">
        <v>1929.09</v>
      </c>
      <c r="S232" s="105">
        <v>10921</v>
      </c>
      <c r="T232" s="105">
        <v>131052</v>
      </c>
      <c r="U232" s="105">
        <v>2439.5</v>
      </c>
      <c r="V232" s="105">
        <v>1708.14</v>
      </c>
      <c r="W232" s="105"/>
      <c r="X232" s="105"/>
      <c r="Y232" s="105">
        <v>5184.55</v>
      </c>
      <c r="Z232" s="105">
        <v>136236.55</v>
      </c>
      <c r="AA232" s="101">
        <f t="shared" si="12"/>
        <v>4087.0964999999997</v>
      </c>
      <c r="AB232" s="101"/>
      <c r="AC232" s="106">
        <v>1.025</v>
      </c>
      <c r="AD232" s="103">
        <f t="shared" si="13"/>
        <v>140323.64649999997</v>
      </c>
      <c r="AF232" s="69"/>
    </row>
    <row r="233" spans="1:52" s="174" customFormat="1" ht="15.75" outlineLevel="1">
      <c r="A233" s="176"/>
      <c r="B233" s="176"/>
      <c r="C233" s="177" t="s">
        <v>933</v>
      </c>
      <c r="D233" s="176"/>
      <c r="E233" s="176"/>
      <c r="F233" s="176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78"/>
      <c r="T233" s="178"/>
      <c r="U233" s="178"/>
      <c r="V233" s="178"/>
      <c r="W233" s="178"/>
      <c r="X233" s="178"/>
      <c r="Y233" s="178"/>
      <c r="Z233" s="178"/>
      <c r="AA233" s="171"/>
      <c r="AB233" s="171"/>
      <c r="AC233" s="179">
        <f>SUBTOTAL(9,AC176:AC232)</f>
        <v>57.04367</v>
      </c>
      <c r="AD233" s="173">
        <f>SUBTOTAL(9,AD176:AD232)</f>
        <v>11606710.105125003</v>
      </c>
      <c r="AF233" s="69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</row>
    <row r="234" spans="1:31" ht="15" outlineLevel="2">
      <c r="A234" s="104">
        <v>3840</v>
      </c>
      <c r="B234" s="104">
        <v>81</v>
      </c>
      <c r="C234" s="104">
        <v>5210</v>
      </c>
      <c r="D234" s="104" t="s">
        <v>658</v>
      </c>
      <c r="E234" s="104">
        <v>52430899</v>
      </c>
      <c r="F234" s="104" t="s">
        <v>659</v>
      </c>
      <c r="G234" s="100">
        <v>7422.23</v>
      </c>
      <c r="H234" s="100">
        <v>0</v>
      </c>
      <c r="I234" s="100">
        <v>244.2</v>
      </c>
      <c r="J234" s="100">
        <v>934.92</v>
      </c>
      <c r="K234" s="100">
        <v>0</v>
      </c>
      <c r="L234" s="100">
        <v>0</v>
      </c>
      <c r="M234" s="100">
        <v>183.3</v>
      </c>
      <c r="N234" s="100">
        <v>8784.65</v>
      </c>
      <c r="O234" s="100">
        <v>427.93</v>
      </c>
      <c r="P234" s="100">
        <v>661.1</v>
      </c>
      <c r="Q234" s="100">
        <v>0</v>
      </c>
      <c r="R234" s="100">
        <v>635.43</v>
      </c>
      <c r="S234" s="105">
        <v>10509.11</v>
      </c>
      <c r="T234" s="105">
        <v>126109.32</v>
      </c>
      <c r="U234" s="105">
        <v>5525</v>
      </c>
      <c r="V234" s="105">
        <v>2108</v>
      </c>
      <c r="W234" s="105">
        <v>4453.34</v>
      </c>
      <c r="X234" s="105"/>
      <c r="Y234" s="105">
        <v>15107.925</v>
      </c>
      <c r="Z234" s="105">
        <v>141217.245</v>
      </c>
      <c r="AA234" s="101">
        <f>Z234*0.03</f>
        <v>4236.51735</v>
      </c>
      <c r="AB234" s="101"/>
      <c r="AC234" s="106"/>
      <c r="AD234" s="103"/>
      <c r="AE234" s="67" t="s">
        <v>861</v>
      </c>
    </row>
    <row r="235" spans="1:30" ht="15" outlineLevel="2">
      <c r="A235" s="104">
        <v>3840</v>
      </c>
      <c r="B235" s="104">
        <v>81</v>
      </c>
      <c r="C235" s="104">
        <v>5210</v>
      </c>
      <c r="D235" s="104" t="s">
        <v>658</v>
      </c>
      <c r="E235" s="104">
        <v>57566549</v>
      </c>
      <c r="F235" s="104" t="s">
        <v>660</v>
      </c>
      <c r="G235" s="100">
        <v>6042.01</v>
      </c>
      <c r="H235" s="100">
        <v>0</v>
      </c>
      <c r="I235" s="100">
        <v>234.2</v>
      </c>
      <c r="J235" s="100">
        <v>0</v>
      </c>
      <c r="K235" s="100">
        <v>0</v>
      </c>
      <c r="L235" s="100">
        <v>0</v>
      </c>
      <c r="M235" s="100">
        <v>0</v>
      </c>
      <c r="N235" s="100">
        <v>6276.21</v>
      </c>
      <c r="O235" s="100">
        <v>246.07</v>
      </c>
      <c r="P235" s="100">
        <v>472.97</v>
      </c>
      <c r="Q235" s="100">
        <v>0</v>
      </c>
      <c r="R235" s="100">
        <v>494.86</v>
      </c>
      <c r="S235" s="105">
        <v>7490.11</v>
      </c>
      <c r="T235" s="105">
        <v>89881.31999999999</v>
      </c>
      <c r="U235" s="105">
        <v>5100</v>
      </c>
      <c r="V235" s="105">
        <v>2108</v>
      </c>
      <c r="W235" s="105"/>
      <c r="X235" s="105"/>
      <c r="Y235" s="105">
        <v>9010</v>
      </c>
      <c r="Z235" s="105">
        <v>98891.31999999999</v>
      </c>
      <c r="AA235" s="101">
        <f>Z235*0.03</f>
        <v>2966.7396</v>
      </c>
      <c r="AB235" s="101">
        <v>1130</v>
      </c>
      <c r="AC235" s="106">
        <v>1</v>
      </c>
      <c r="AD235" s="103">
        <f>Z235+AA235+AB235</f>
        <v>102988.0596</v>
      </c>
    </row>
    <row r="236" spans="1:52" s="174" customFormat="1" ht="15.75" outlineLevel="1">
      <c r="A236" s="176"/>
      <c r="B236" s="176"/>
      <c r="C236" s="177" t="s">
        <v>934</v>
      </c>
      <c r="D236" s="176"/>
      <c r="E236" s="176"/>
      <c r="F236" s="176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78"/>
      <c r="T236" s="178"/>
      <c r="U236" s="178"/>
      <c r="V236" s="178"/>
      <c r="W236" s="178"/>
      <c r="X236" s="178"/>
      <c r="Y236" s="178"/>
      <c r="Z236" s="178"/>
      <c r="AA236" s="171"/>
      <c r="AB236" s="171"/>
      <c r="AC236" s="179">
        <f>SUBTOTAL(9,AC234:AC235)</f>
        <v>1</v>
      </c>
      <c r="AD236" s="173">
        <f>SUBTOTAL(9,AD234:AD235)</f>
        <v>102988.0596</v>
      </c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</row>
    <row r="237" spans="1:30" ht="15" outlineLevel="2">
      <c r="A237" s="104">
        <v>3840</v>
      </c>
      <c r="B237" s="104">
        <v>81</v>
      </c>
      <c r="C237" s="104">
        <v>5220</v>
      </c>
      <c r="D237" s="104" t="s">
        <v>661</v>
      </c>
      <c r="E237" s="104">
        <v>23487341</v>
      </c>
      <c r="F237" s="104" t="s">
        <v>662</v>
      </c>
      <c r="G237" s="100">
        <v>6272.22</v>
      </c>
      <c r="H237" s="100">
        <v>1361.53</v>
      </c>
      <c r="I237" s="100">
        <v>463.6</v>
      </c>
      <c r="J237" s="100">
        <v>0</v>
      </c>
      <c r="K237" s="100">
        <v>0</v>
      </c>
      <c r="L237" s="100">
        <v>0</v>
      </c>
      <c r="M237" s="100">
        <v>0</v>
      </c>
      <c r="N237" s="100">
        <v>8097.35</v>
      </c>
      <c r="O237" s="100">
        <v>378.11</v>
      </c>
      <c r="P237" s="100">
        <v>609.55</v>
      </c>
      <c r="Q237" s="100">
        <v>0</v>
      </c>
      <c r="R237" s="100">
        <v>1127.96</v>
      </c>
      <c r="S237" s="105">
        <v>10212.97</v>
      </c>
      <c r="T237" s="105">
        <v>122555.63999999998</v>
      </c>
      <c r="U237" s="105">
        <v>4675</v>
      </c>
      <c r="V237" s="105">
        <v>2108</v>
      </c>
      <c r="W237" s="105"/>
      <c r="X237" s="105"/>
      <c r="Y237" s="105">
        <v>8478.75</v>
      </c>
      <c r="Z237" s="105">
        <v>131034.38999999998</v>
      </c>
      <c r="AA237" s="101">
        <f>Z237*0.03</f>
        <v>3931.0316999999995</v>
      </c>
      <c r="AB237" s="101">
        <v>1130</v>
      </c>
      <c r="AC237" s="106">
        <v>1</v>
      </c>
      <c r="AD237" s="103">
        <f>Z237+AA237+AB237</f>
        <v>136095.42169999998</v>
      </c>
    </row>
    <row r="238" spans="1:52" s="174" customFormat="1" ht="15.75" outlineLevel="1">
      <c r="A238" s="176"/>
      <c r="B238" s="176"/>
      <c r="C238" s="177" t="s">
        <v>935</v>
      </c>
      <c r="D238" s="176"/>
      <c r="E238" s="176"/>
      <c r="F238" s="176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78"/>
      <c r="T238" s="178"/>
      <c r="U238" s="178"/>
      <c r="V238" s="178"/>
      <c r="W238" s="178"/>
      <c r="X238" s="178"/>
      <c r="Y238" s="178"/>
      <c r="Z238" s="178"/>
      <c r="AA238" s="171"/>
      <c r="AB238" s="171"/>
      <c r="AC238" s="179">
        <f>SUBTOTAL(9,AC237:AC237)</f>
        <v>1</v>
      </c>
      <c r="AD238" s="173">
        <f>SUBTOTAL(9,AD237:AD237)</f>
        <v>136095.42169999998</v>
      </c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</row>
    <row r="239" spans="1:31" ht="15" outlineLevel="2">
      <c r="A239" s="104">
        <v>3840</v>
      </c>
      <c r="B239" s="104">
        <v>81</v>
      </c>
      <c r="C239" s="104">
        <v>5230</v>
      </c>
      <c r="D239" s="104" t="s">
        <v>663</v>
      </c>
      <c r="E239" s="104">
        <v>21114830</v>
      </c>
      <c r="F239" s="104" t="s">
        <v>664</v>
      </c>
      <c r="G239" s="100">
        <v>6937.12</v>
      </c>
      <c r="H239" s="100">
        <v>1327.48</v>
      </c>
      <c r="I239" s="100">
        <v>264.2</v>
      </c>
      <c r="J239" s="100">
        <v>0</v>
      </c>
      <c r="K239" s="100">
        <v>0</v>
      </c>
      <c r="L239" s="100">
        <v>0</v>
      </c>
      <c r="M239" s="100">
        <v>0</v>
      </c>
      <c r="N239" s="100">
        <v>8528.8</v>
      </c>
      <c r="O239" s="100">
        <v>374.1</v>
      </c>
      <c r="P239" s="100">
        <v>641.91</v>
      </c>
      <c r="Q239" s="100">
        <v>0</v>
      </c>
      <c r="R239" s="100">
        <v>1162.16</v>
      </c>
      <c r="S239" s="105">
        <v>10706.97</v>
      </c>
      <c r="T239" s="105">
        <v>128483.63999999998</v>
      </c>
      <c r="U239" s="105">
        <v>5525</v>
      </c>
      <c r="V239" s="105">
        <v>2108</v>
      </c>
      <c r="W239" s="105">
        <v>4162.27</v>
      </c>
      <c r="X239" s="105"/>
      <c r="Y239" s="105">
        <v>14744.087500000001</v>
      </c>
      <c r="Z239" s="105">
        <v>143227.72749999998</v>
      </c>
      <c r="AA239" s="101">
        <f>Z239*0.03</f>
        <v>4296.831824999999</v>
      </c>
      <c r="AB239" s="101"/>
      <c r="AC239" s="106">
        <v>1</v>
      </c>
      <c r="AD239" s="103"/>
      <c r="AE239" s="67" t="s">
        <v>861</v>
      </c>
    </row>
    <row r="240" spans="1:30" ht="15" outlineLevel="2">
      <c r="A240" s="104">
        <v>3840</v>
      </c>
      <c r="B240" s="104">
        <v>81</v>
      </c>
      <c r="C240" s="104">
        <v>5230</v>
      </c>
      <c r="D240" s="104" t="s">
        <v>663</v>
      </c>
      <c r="E240" s="104">
        <v>23289358</v>
      </c>
      <c r="F240" s="104" t="s">
        <v>665</v>
      </c>
      <c r="G240" s="100">
        <v>2050</v>
      </c>
      <c r="H240" s="100">
        <v>0</v>
      </c>
      <c r="I240" s="100">
        <v>0</v>
      </c>
      <c r="J240" s="100">
        <v>0</v>
      </c>
      <c r="K240" s="100">
        <v>0</v>
      </c>
      <c r="L240" s="100">
        <v>0</v>
      </c>
      <c r="M240" s="100">
        <v>0</v>
      </c>
      <c r="N240" s="100">
        <v>2050</v>
      </c>
      <c r="O240" s="100">
        <v>70.72</v>
      </c>
      <c r="P240" s="100">
        <v>153.75</v>
      </c>
      <c r="Q240" s="100">
        <v>0</v>
      </c>
      <c r="R240" s="100">
        <v>0</v>
      </c>
      <c r="S240" s="105">
        <v>2274.47</v>
      </c>
      <c r="T240" s="105">
        <v>13646.82</v>
      </c>
      <c r="U240" s="105"/>
      <c r="V240" s="105"/>
      <c r="W240" s="105"/>
      <c r="X240" s="105"/>
      <c r="Y240" s="105">
        <v>0</v>
      </c>
      <c r="Z240" s="105">
        <v>13646.82</v>
      </c>
      <c r="AA240" s="101">
        <f>Z240*0.03</f>
        <v>409.40459999999996</v>
      </c>
      <c r="AB240" s="101"/>
      <c r="AC240" s="106">
        <v>0</v>
      </c>
      <c r="AD240" s="103">
        <f>Z240+AA240+AB240</f>
        <v>14056.2246</v>
      </c>
    </row>
    <row r="241" spans="1:30" ht="15" outlineLevel="2">
      <c r="A241" s="104">
        <v>3840</v>
      </c>
      <c r="B241" s="104">
        <v>81</v>
      </c>
      <c r="C241" s="104">
        <v>5230</v>
      </c>
      <c r="D241" s="104" t="s">
        <v>663</v>
      </c>
      <c r="E241" s="104">
        <v>57639064</v>
      </c>
      <c r="F241" s="104" t="s">
        <v>666</v>
      </c>
      <c r="G241" s="100">
        <v>6186.85</v>
      </c>
      <c r="H241" s="100">
        <v>0</v>
      </c>
      <c r="I241" s="100">
        <v>264.2</v>
      </c>
      <c r="J241" s="100">
        <v>0</v>
      </c>
      <c r="K241" s="100">
        <v>0</v>
      </c>
      <c r="L241" s="100">
        <v>0</v>
      </c>
      <c r="M241" s="100">
        <v>0</v>
      </c>
      <c r="N241" s="100">
        <v>6451.05</v>
      </c>
      <c r="O241" s="100">
        <v>258.75</v>
      </c>
      <c r="P241" s="100">
        <v>486.08</v>
      </c>
      <c r="Q241" s="100">
        <v>0</v>
      </c>
      <c r="R241" s="100">
        <v>507.22</v>
      </c>
      <c r="S241" s="105">
        <v>7703.1</v>
      </c>
      <c r="T241" s="105">
        <v>92437.20000000001</v>
      </c>
      <c r="U241" s="105">
        <v>5525</v>
      </c>
      <c r="V241" s="105">
        <v>2108</v>
      </c>
      <c r="W241" s="105">
        <v>3712.12</v>
      </c>
      <c r="X241" s="105"/>
      <c r="Y241" s="105">
        <v>14181.399999999998</v>
      </c>
      <c r="Z241" s="105">
        <v>106618.6</v>
      </c>
      <c r="AA241" s="101">
        <f>Z241*0.03</f>
        <v>3198.558</v>
      </c>
      <c r="AB241" s="101">
        <v>1130</v>
      </c>
      <c r="AC241" s="106">
        <v>1</v>
      </c>
      <c r="AD241" s="103">
        <f>Z241+AA241+AB241</f>
        <v>110947.15800000001</v>
      </c>
    </row>
    <row r="242" spans="1:52" s="174" customFormat="1" ht="15.75" outlineLevel="1">
      <c r="A242" s="176"/>
      <c r="B242" s="176"/>
      <c r="C242" s="177" t="s">
        <v>936</v>
      </c>
      <c r="D242" s="176"/>
      <c r="E242" s="176"/>
      <c r="F242" s="176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78"/>
      <c r="T242" s="178"/>
      <c r="U242" s="178"/>
      <c r="V242" s="178"/>
      <c r="W242" s="178"/>
      <c r="X242" s="178"/>
      <c r="Y242" s="178"/>
      <c r="Z242" s="178"/>
      <c r="AA242" s="171"/>
      <c r="AB242" s="171"/>
      <c r="AC242" s="179">
        <f>SUBTOTAL(9,AC239:AC241)</f>
        <v>2</v>
      </c>
      <c r="AD242" s="173">
        <f>SUBTOTAL(9,AD239:AD241)</f>
        <v>125003.38260000001</v>
      </c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</row>
    <row r="243" spans="1:30" ht="15" outlineLevel="2">
      <c r="A243" s="104">
        <v>3840</v>
      </c>
      <c r="B243" s="104">
        <v>81</v>
      </c>
      <c r="C243" s="104">
        <v>5240</v>
      </c>
      <c r="D243" s="104" t="s">
        <v>667</v>
      </c>
      <c r="E243" s="104">
        <v>28344679</v>
      </c>
      <c r="F243" s="104" t="s">
        <v>668</v>
      </c>
      <c r="G243" s="100">
        <v>2471.43</v>
      </c>
      <c r="H243" s="100">
        <v>0</v>
      </c>
      <c r="I243" s="100">
        <v>255.3</v>
      </c>
      <c r="J243" s="100">
        <v>0</v>
      </c>
      <c r="K243" s="100">
        <v>0</v>
      </c>
      <c r="L243" s="100">
        <v>0</v>
      </c>
      <c r="M243" s="100">
        <v>0</v>
      </c>
      <c r="N243" s="100">
        <v>2726.73</v>
      </c>
      <c r="O243" s="100">
        <v>95.11</v>
      </c>
      <c r="P243" s="100">
        <v>206.75</v>
      </c>
      <c r="Q243" s="100">
        <v>0</v>
      </c>
      <c r="R243" s="100">
        <v>704.74</v>
      </c>
      <c r="S243" s="105">
        <v>3733.33</v>
      </c>
      <c r="T243" s="105">
        <v>44799.96</v>
      </c>
      <c r="U243" s="105"/>
      <c r="V243" s="105"/>
      <c r="W243" s="105"/>
      <c r="X243" s="105"/>
      <c r="Y243" s="105">
        <v>0</v>
      </c>
      <c r="Z243" s="105">
        <v>44799.96</v>
      </c>
      <c r="AA243" s="101">
        <f>Z243*0.03</f>
        <v>1343.9987999999998</v>
      </c>
      <c r="AB243" s="101">
        <v>565</v>
      </c>
      <c r="AC243" s="106">
        <v>0.5</v>
      </c>
      <c r="AD243" s="103">
        <f>Z243+AA243+AB243</f>
        <v>46708.9588</v>
      </c>
    </row>
    <row r="244" spans="1:30" ht="15" outlineLevel="2">
      <c r="A244" s="104">
        <v>3840</v>
      </c>
      <c r="B244" s="104">
        <v>81</v>
      </c>
      <c r="C244" s="104">
        <v>5240</v>
      </c>
      <c r="D244" s="104" t="s">
        <v>667</v>
      </c>
      <c r="E244" s="104">
        <v>33930579</v>
      </c>
      <c r="F244" s="104" t="s">
        <v>669</v>
      </c>
      <c r="G244" s="100">
        <v>2531.27</v>
      </c>
      <c r="H244" s="100">
        <v>0</v>
      </c>
      <c r="I244" s="100">
        <v>255.3</v>
      </c>
      <c r="J244" s="100">
        <v>0</v>
      </c>
      <c r="K244" s="100">
        <v>0</v>
      </c>
      <c r="L244" s="100">
        <v>0</v>
      </c>
      <c r="M244" s="100">
        <v>0</v>
      </c>
      <c r="N244" s="100">
        <v>2786.57</v>
      </c>
      <c r="O244" s="100">
        <v>97.17</v>
      </c>
      <c r="P244" s="100">
        <v>211.24</v>
      </c>
      <c r="Q244" s="100">
        <v>0</v>
      </c>
      <c r="R244" s="100">
        <v>759.92</v>
      </c>
      <c r="S244" s="105">
        <v>3854.9</v>
      </c>
      <c r="T244" s="105">
        <v>46258.8</v>
      </c>
      <c r="U244" s="105"/>
      <c r="V244" s="105">
        <v>37.23</v>
      </c>
      <c r="W244" s="105"/>
      <c r="X244" s="105"/>
      <c r="Y244" s="105">
        <v>46.537499999999994</v>
      </c>
      <c r="Z244" s="105">
        <v>46305.3375</v>
      </c>
      <c r="AA244" s="101">
        <f>Z244*0.03</f>
        <v>1389.1601249999999</v>
      </c>
      <c r="AB244" s="101">
        <v>565</v>
      </c>
      <c r="AC244" s="106">
        <v>0.5</v>
      </c>
      <c r="AD244" s="103">
        <f>Z244+AA244+AB244</f>
        <v>48259.497625</v>
      </c>
    </row>
    <row r="245" spans="1:30" ht="15" outlineLevel="2">
      <c r="A245" s="104">
        <v>3840</v>
      </c>
      <c r="B245" s="104">
        <v>81</v>
      </c>
      <c r="C245" s="104">
        <v>5240</v>
      </c>
      <c r="D245" s="104" t="s">
        <v>667</v>
      </c>
      <c r="E245" s="104">
        <v>54436662</v>
      </c>
      <c r="F245" s="104" t="s">
        <v>670</v>
      </c>
      <c r="G245" s="100">
        <v>6909.33</v>
      </c>
      <c r="H245" s="100">
        <v>0</v>
      </c>
      <c r="I245" s="100">
        <v>254.2</v>
      </c>
      <c r="J245" s="100">
        <v>0</v>
      </c>
      <c r="K245" s="100">
        <v>0</v>
      </c>
      <c r="L245" s="100">
        <v>0</v>
      </c>
      <c r="M245" s="100">
        <v>365.57</v>
      </c>
      <c r="N245" s="100">
        <v>7529.1</v>
      </c>
      <c r="O245" s="100">
        <v>336.91</v>
      </c>
      <c r="P245" s="100">
        <v>566.93</v>
      </c>
      <c r="Q245" s="100">
        <v>0</v>
      </c>
      <c r="R245" s="100">
        <v>624.7</v>
      </c>
      <c r="S245" s="105">
        <v>9057.64</v>
      </c>
      <c r="T245" s="105">
        <v>108691.68</v>
      </c>
      <c r="U245" s="105">
        <v>5525</v>
      </c>
      <c r="V245" s="105">
        <v>2108</v>
      </c>
      <c r="W245" s="105">
        <v>4364.94</v>
      </c>
      <c r="X245" s="105"/>
      <c r="Y245" s="105">
        <v>14997.425</v>
      </c>
      <c r="Z245" s="105">
        <v>123689.105</v>
      </c>
      <c r="AA245" s="101">
        <f>Z245*0.03</f>
        <v>3710.6731499999996</v>
      </c>
      <c r="AB245" s="101">
        <v>1130</v>
      </c>
      <c r="AC245" s="106">
        <v>1</v>
      </c>
      <c r="AD245" s="103">
        <f>Z245+AA245+AB245</f>
        <v>128529.77815</v>
      </c>
    </row>
    <row r="246" spans="1:30" ht="15" outlineLevel="2">
      <c r="A246" s="104">
        <v>3840</v>
      </c>
      <c r="B246" s="104">
        <v>81</v>
      </c>
      <c r="C246" s="104">
        <v>5240</v>
      </c>
      <c r="D246" s="104" t="s">
        <v>667</v>
      </c>
      <c r="E246" s="104">
        <v>300099025</v>
      </c>
      <c r="F246" s="104" t="s">
        <v>671</v>
      </c>
      <c r="G246" s="100">
        <v>2978.98</v>
      </c>
      <c r="H246" s="100">
        <v>0</v>
      </c>
      <c r="I246" s="100">
        <v>234.76</v>
      </c>
      <c r="J246" s="100">
        <v>0</v>
      </c>
      <c r="K246" s="100">
        <v>0</v>
      </c>
      <c r="L246" s="100">
        <v>0</v>
      </c>
      <c r="M246" s="100">
        <v>189.6</v>
      </c>
      <c r="N246" s="100">
        <v>3403.34</v>
      </c>
      <c r="O246" s="100">
        <v>118.45</v>
      </c>
      <c r="P246" s="100">
        <v>257.5</v>
      </c>
      <c r="Q246" s="100">
        <v>0</v>
      </c>
      <c r="R246" s="100">
        <v>895.23</v>
      </c>
      <c r="S246" s="105">
        <v>4674.52</v>
      </c>
      <c r="T246" s="105">
        <v>56094.240000000005</v>
      </c>
      <c r="U246" s="105">
        <v>1074.14</v>
      </c>
      <c r="V246" s="105"/>
      <c r="W246" s="105"/>
      <c r="X246" s="105"/>
      <c r="Y246" s="105">
        <v>1342.6750000000002</v>
      </c>
      <c r="Z246" s="105">
        <v>57436.91500000001</v>
      </c>
      <c r="AA246" s="101">
        <f>Z246*0.03</f>
        <v>1723.1074500000002</v>
      </c>
      <c r="AB246" s="101">
        <v>667.5136</v>
      </c>
      <c r="AC246" s="106">
        <v>0.6</v>
      </c>
      <c r="AD246" s="103">
        <f>Z246+AA246+AB246</f>
        <v>59827.53605000001</v>
      </c>
    </row>
    <row r="247" spans="1:52" s="174" customFormat="1" ht="15.75" outlineLevel="1">
      <c r="A247" s="176"/>
      <c r="B247" s="176"/>
      <c r="C247" s="177" t="s">
        <v>937</v>
      </c>
      <c r="D247" s="176"/>
      <c r="E247" s="176"/>
      <c r="F247" s="176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78"/>
      <c r="T247" s="178"/>
      <c r="U247" s="178"/>
      <c r="V247" s="178"/>
      <c r="W247" s="178"/>
      <c r="X247" s="178"/>
      <c r="Y247" s="178"/>
      <c r="Z247" s="178"/>
      <c r="AA247" s="171"/>
      <c r="AB247" s="171"/>
      <c r="AC247" s="179">
        <f>SUBTOTAL(9,AC243:AC246)</f>
        <v>2.6</v>
      </c>
      <c r="AD247" s="173">
        <f>SUBTOTAL(9,AD243:AD246)</f>
        <v>283325.770625</v>
      </c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</row>
    <row r="248" spans="1:30" ht="15" outlineLevel="2">
      <c r="A248" s="104">
        <v>3840</v>
      </c>
      <c r="B248" s="104">
        <v>81</v>
      </c>
      <c r="C248" s="104">
        <v>5270</v>
      </c>
      <c r="D248" s="104" t="s">
        <v>672</v>
      </c>
      <c r="E248" s="104">
        <v>35950567</v>
      </c>
      <c r="F248" s="104" t="s">
        <v>673</v>
      </c>
      <c r="G248" s="100">
        <v>1685.52</v>
      </c>
      <c r="H248" s="100">
        <v>0</v>
      </c>
      <c r="I248" s="100">
        <v>96.02</v>
      </c>
      <c r="J248" s="100">
        <v>0</v>
      </c>
      <c r="K248" s="100">
        <v>0</v>
      </c>
      <c r="L248" s="100">
        <v>0</v>
      </c>
      <c r="M248" s="100">
        <v>0</v>
      </c>
      <c r="N248" s="100">
        <v>1781.54</v>
      </c>
      <c r="O248" s="100">
        <v>62.5</v>
      </c>
      <c r="P248" s="100">
        <v>135.87</v>
      </c>
      <c r="Q248" s="100">
        <v>0</v>
      </c>
      <c r="R248" s="100">
        <v>377.5</v>
      </c>
      <c r="S248" s="105">
        <v>2357.41</v>
      </c>
      <c r="T248" s="105">
        <v>28288.92</v>
      </c>
      <c r="U248" s="105">
        <v>691.64</v>
      </c>
      <c r="V248" s="105"/>
      <c r="W248" s="105"/>
      <c r="X248" s="105"/>
      <c r="Y248" s="105">
        <v>864.55</v>
      </c>
      <c r="Z248" s="105">
        <v>29153.469999999998</v>
      </c>
      <c r="AA248" s="101">
        <f>Z248*0.03</f>
        <v>874.6040999999999</v>
      </c>
      <c r="AB248" s="101">
        <v>372.9</v>
      </c>
      <c r="AC248" s="106">
        <v>0.33</v>
      </c>
      <c r="AD248" s="103">
        <f>Z248+AA248+AB248</f>
        <v>30400.9741</v>
      </c>
    </row>
    <row r="249" spans="1:52" s="174" customFormat="1" ht="15.75" outlineLevel="1">
      <c r="A249" s="176"/>
      <c r="B249" s="176"/>
      <c r="C249" s="177" t="s">
        <v>938</v>
      </c>
      <c r="D249" s="176"/>
      <c r="E249" s="176"/>
      <c r="F249" s="176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78"/>
      <c r="T249" s="178"/>
      <c r="U249" s="178"/>
      <c r="V249" s="178"/>
      <c r="W249" s="178"/>
      <c r="X249" s="178"/>
      <c r="Y249" s="178"/>
      <c r="Z249" s="178"/>
      <c r="AA249" s="171"/>
      <c r="AB249" s="171"/>
      <c r="AC249" s="179">
        <f>SUBTOTAL(9,AC248:AC248)</f>
        <v>0.33</v>
      </c>
      <c r="AD249" s="173">
        <f>SUBTOTAL(9,AD248:AD248)</f>
        <v>30400.9741</v>
      </c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</row>
    <row r="250" spans="1:30" ht="15" outlineLevel="2">
      <c r="A250" s="104">
        <v>3840</v>
      </c>
      <c r="B250" s="104">
        <v>81</v>
      </c>
      <c r="C250" s="104">
        <v>7200</v>
      </c>
      <c r="D250" s="104" t="s">
        <v>674</v>
      </c>
      <c r="E250" s="104">
        <v>25822552</v>
      </c>
      <c r="F250" s="104" t="s">
        <v>675</v>
      </c>
      <c r="G250" s="100">
        <v>6241.28</v>
      </c>
      <c r="H250" s="100">
        <v>0</v>
      </c>
      <c r="I250" s="100">
        <v>244.2</v>
      </c>
      <c r="J250" s="100">
        <v>0</v>
      </c>
      <c r="K250" s="100">
        <v>0</v>
      </c>
      <c r="L250" s="100">
        <v>0</v>
      </c>
      <c r="M250" s="100">
        <v>0</v>
      </c>
      <c r="N250" s="100">
        <v>6485.48</v>
      </c>
      <c r="O250" s="100">
        <v>261.25</v>
      </c>
      <c r="P250" s="100">
        <v>488.66</v>
      </c>
      <c r="Q250" s="100">
        <v>0</v>
      </c>
      <c r="R250" s="100">
        <v>510.31</v>
      </c>
      <c r="S250" s="105">
        <v>7745.7</v>
      </c>
      <c r="T250" s="105">
        <v>92948.4</v>
      </c>
      <c r="U250" s="105">
        <v>4675</v>
      </c>
      <c r="V250" s="105">
        <v>1510</v>
      </c>
      <c r="W250" s="105"/>
      <c r="X250" s="105"/>
      <c r="Y250" s="105">
        <v>7731.25</v>
      </c>
      <c r="Z250" s="105">
        <v>100679.65</v>
      </c>
      <c r="AA250" s="101">
        <f>Z250*0.03</f>
        <v>3020.3894999999998</v>
      </c>
      <c r="AB250" s="101">
        <v>1130</v>
      </c>
      <c r="AC250" s="106">
        <v>1</v>
      </c>
      <c r="AD250" s="103">
        <f>Z250+AA250+AB250</f>
        <v>104830.0395</v>
      </c>
    </row>
    <row r="251" spans="1:52" s="174" customFormat="1" ht="15.75" outlineLevel="1">
      <c r="A251" s="176"/>
      <c r="B251" s="176"/>
      <c r="C251" s="177" t="s">
        <v>939</v>
      </c>
      <c r="D251" s="176"/>
      <c r="E251" s="176"/>
      <c r="F251" s="176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78"/>
      <c r="T251" s="178"/>
      <c r="U251" s="178"/>
      <c r="V251" s="178"/>
      <c r="W251" s="178"/>
      <c r="X251" s="178"/>
      <c r="Y251" s="178"/>
      <c r="Z251" s="178"/>
      <c r="AA251" s="171"/>
      <c r="AB251" s="171"/>
      <c r="AC251" s="179">
        <f>SUBTOTAL(9,AC250:AC250)</f>
        <v>1</v>
      </c>
      <c r="AD251" s="173">
        <f>SUBTOTAL(9,AD250:AD250)</f>
        <v>104830.0395</v>
      </c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</row>
    <row r="252" spans="1:30" ht="15" outlineLevel="2">
      <c r="A252" s="104">
        <v>3840</v>
      </c>
      <c r="B252" s="104">
        <v>81</v>
      </c>
      <c r="C252" s="104">
        <v>7300</v>
      </c>
      <c r="D252" s="104" t="s">
        <v>676</v>
      </c>
      <c r="E252" s="104">
        <v>24758179</v>
      </c>
      <c r="F252" s="104" t="s">
        <v>677</v>
      </c>
      <c r="G252" s="100">
        <v>9928.5</v>
      </c>
      <c r="H252" s="100">
        <v>0</v>
      </c>
      <c r="I252" s="100">
        <v>1148.6</v>
      </c>
      <c r="J252" s="100">
        <v>9439</v>
      </c>
      <c r="K252" s="100">
        <v>0</v>
      </c>
      <c r="L252" s="100">
        <v>458.05</v>
      </c>
      <c r="M252" s="100">
        <v>792</v>
      </c>
      <c r="N252" s="100">
        <v>21766.15</v>
      </c>
      <c r="O252" s="100">
        <v>1374.75</v>
      </c>
      <c r="P252" s="100">
        <v>1640.56</v>
      </c>
      <c r="Q252" s="100">
        <v>0</v>
      </c>
      <c r="R252" s="100">
        <v>1188.86</v>
      </c>
      <c r="S252" s="105">
        <v>21000</v>
      </c>
      <c r="T252" s="105">
        <v>252000</v>
      </c>
      <c r="U252" s="105">
        <v>5525</v>
      </c>
      <c r="V252" s="105">
        <v>2108</v>
      </c>
      <c r="W252" s="105">
        <v>5728.83</v>
      </c>
      <c r="X252" s="105">
        <v>5121</v>
      </c>
      <c r="Y252" s="105">
        <v>23103.537500000002</v>
      </c>
      <c r="Z252" s="105">
        <v>275103.5375</v>
      </c>
      <c r="AA252" s="101">
        <f aca="true" t="shared" si="14" ref="AA252:AA258">Z252*0.03</f>
        <v>8253.106124999998</v>
      </c>
      <c r="AB252" s="101">
        <v>1130</v>
      </c>
      <c r="AC252" s="106">
        <v>1</v>
      </c>
      <c r="AD252" s="103">
        <f aca="true" t="shared" si="15" ref="AD252:AD258">Z252+AA252+AB252</f>
        <v>284486.64362499997</v>
      </c>
    </row>
    <row r="253" spans="1:30" ht="15" outlineLevel="2">
      <c r="A253" s="104">
        <v>3840</v>
      </c>
      <c r="B253" s="104">
        <v>81</v>
      </c>
      <c r="C253" s="104">
        <v>7300</v>
      </c>
      <c r="D253" s="104" t="s">
        <v>676</v>
      </c>
      <c r="E253" s="104">
        <v>25949025</v>
      </c>
      <c r="F253" s="104" t="s">
        <v>678</v>
      </c>
      <c r="G253" s="100">
        <v>3513.23</v>
      </c>
      <c r="H253" s="100">
        <v>0</v>
      </c>
      <c r="I253" s="100">
        <v>134.3</v>
      </c>
      <c r="J253" s="100">
        <v>0</v>
      </c>
      <c r="K253" s="100">
        <v>0</v>
      </c>
      <c r="L253" s="100">
        <v>139.14</v>
      </c>
      <c r="M253" s="100">
        <v>396</v>
      </c>
      <c r="N253" s="100">
        <v>4182.67</v>
      </c>
      <c r="O253" s="100">
        <v>145.34</v>
      </c>
      <c r="P253" s="100">
        <v>315.95</v>
      </c>
      <c r="Q253" s="100">
        <v>0</v>
      </c>
      <c r="R253" s="100">
        <v>1032.13</v>
      </c>
      <c r="S253" s="105">
        <v>5676.09</v>
      </c>
      <c r="T253" s="105">
        <v>68113.08</v>
      </c>
      <c r="U253" s="105">
        <v>611.3</v>
      </c>
      <c r="V253" s="105">
        <v>292.56</v>
      </c>
      <c r="W253" s="105"/>
      <c r="X253" s="105"/>
      <c r="Y253" s="105">
        <v>1129.8249999999998</v>
      </c>
      <c r="Z253" s="105">
        <v>69242.905</v>
      </c>
      <c r="AA253" s="101">
        <f t="shared" si="14"/>
        <v>2077.28715</v>
      </c>
      <c r="AB253" s="101">
        <v>565</v>
      </c>
      <c r="AC253" s="106">
        <v>0.5</v>
      </c>
      <c r="AD253" s="103">
        <f t="shared" si="15"/>
        <v>71885.19215</v>
      </c>
    </row>
    <row r="254" spans="1:30" ht="15" outlineLevel="2">
      <c r="A254" s="104">
        <v>3840</v>
      </c>
      <c r="B254" s="104">
        <v>81</v>
      </c>
      <c r="C254" s="104">
        <v>7300</v>
      </c>
      <c r="D254" s="104" t="s">
        <v>676</v>
      </c>
      <c r="E254" s="104">
        <v>28356954</v>
      </c>
      <c r="F254" s="104" t="s">
        <v>679</v>
      </c>
      <c r="G254" s="100">
        <v>4949.58</v>
      </c>
      <c r="H254" s="100">
        <v>0</v>
      </c>
      <c r="I254" s="100">
        <v>374.3</v>
      </c>
      <c r="J254" s="100">
        <v>0</v>
      </c>
      <c r="K254" s="100">
        <v>0</v>
      </c>
      <c r="L254" s="100">
        <v>43.94</v>
      </c>
      <c r="M254" s="100">
        <v>322.22</v>
      </c>
      <c r="N254" s="100">
        <v>5690.04</v>
      </c>
      <c r="O254" s="100">
        <v>271.55</v>
      </c>
      <c r="P254" s="100">
        <v>429</v>
      </c>
      <c r="Q254" s="100">
        <v>0</v>
      </c>
      <c r="R254" s="100">
        <v>1031.25</v>
      </c>
      <c r="S254" s="105">
        <v>7421.84</v>
      </c>
      <c r="T254" s="105">
        <v>89062.08</v>
      </c>
      <c r="U254" s="105"/>
      <c r="V254" s="105"/>
      <c r="W254" s="105"/>
      <c r="X254" s="105"/>
      <c r="Y254" s="105">
        <v>0</v>
      </c>
      <c r="Z254" s="105">
        <v>89062.08</v>
      </c>
      <c r="AA254" s="101">
        <f t="shared" si="14"/>
        <v>2671.8624</v>
      </c>
      <c r="AB254" s="101">
        <v>411.7494</v>
      </c>
      <c r="AC254" s="106">
        <v>0.5</v>
      </c>
      <c r="AD254" s="103">
        <f t="shared" si="15"/>
        <v>92145.6918</v>
      </c>
    </row>
    <row r="255" spans="1:30" ht="15" outlineLevel="2">
      <c r="A255" s="104">
        <v>3840</v>
      </c>
      <c r="B255" s="104">
        <v>81</v>
      </c>
      <c r="C255" s="104">
        <v>7300</v>
      </c>
      <c r="D255" s="104" t="s">
        <v>676</v>
      </c>
      <c r="E255" s="104">
        <v>66087495</v>
      </c>
      <c r="F255" s="104" t="s">
        <v>680</v>
      </c>
      <c r="G255" s="100">
        <v>2745.51</v>
      </c>
      <c r="H255" s="100">
        <v>0</v>
      </c>
      <c r="I255" s="100">
        <v>379.44</v>
      </c>
      <c r="J255" s="100">
        <v>0</v>
      </c>
      <c r="K255" s="100">
        <v>0</v>
      </c>
      <c r="L255" s="100">
        <v>176.96</v>
      </c>
      <c r="M255" s="100">
        <v>376.04</v>
      </c>
      <c r="N255" s="100">
        <v>3677.95</v>
      </c>
      <c r="O255" s="100">
        <v>127.92</v>
      </c>
      <c r="P255" s="100">
        <v>278.1</v>
      </c>
      <c r="Q255" s="100">
        <v>0</v>
      </c>
      <c r="R255" s="100">
        <v>598.07</v>
      </c>
      <c r="S255" s="105">
        <v>4682.04</v>
      </c>
      <c r="T255" s="105">
        <v>56184.479999999996</v>
      </c>
      <c r="U255" s="105">
        <v>1912.5</v>
      </c>
      <c r="V255" s="105">
        <v>1054</v>
      </c>
      <c r="W255" s="105"/>
      <c r="X255" s="105"/>
      <c r="Y255" s="105">
        <v>3708.125</v>
      </c>
      <c r="Z255" s="105">
        <v>59892.604999999996</v>
      </c>
      <c r="AA255" s="101">
        <f t="shared" si="14"/>
        <v>1796.7781499999999</v>
      </c>
      <c r="AB255" s="101">
        <v>546.1177</v>
      </c>
      <c r="AC255" s="106">
        <v>0.4</v>
      </c>
      <c r="AD255" s="103">
        <f t="shared" si="15"/>
        <v>62235.50085</v>
      </c>
    </row>
    <row r="256" spans="1:30" ht="15" outlineLevel="2">
      <c r="A256" s="104">
        <v>3840</v>
      </c>
      <c r="B256" s="104">
        <v>81</v>
      </c>
      <c r="C256" s="104">
        <v>7300</v>
      </c>
      <c r="D256" s="104" t="s">
        <v>676</v>
      </c>
      <c r="E256" s="104">
        <v>200624070</v>
      </c>
      <c r="F256" s="104" t="s">
        <v>681</v>
      </c>
      <c r="G256" s="100">
        <v>3118.11</v>
      </c>
      <c r="H256" s="100">
        <v>0</v>
      </c>
      <c r="I256" s="100">
        <v>774.3</v>
      </c>
      <c r="J256" s="100">
        <v>0</v>
      </c>
      <c r="K256" s="100">
        <v>0</v>
      </c>
      <c r="L256" s="100">
        <v>54</v>
      </c>
      <c r="M256" s="100">
        <v>396</v>
      </c>
      <c r="N256" s="100">
        <v>4342.41</v>
      </c>
      <c r="O256" s="100">
        <v>150.85</v>
      </c>
      <c r="P256" s="100">
        <v>327.93</v>
      </c>
      <c r="Q256" s="100">
        <v>0</v>
      </c>
      <c r="R256" s="100">
        <v>957.93</v>
      </c>
      <c r="S256" s="105">
        <v>5779.12</v>
      </c>
      <c r="T256" s="105">
        <v>69349.44</v>
      </c>
      <c r="U256" s="105"/>
      <c r="V256" s="105">
        <v>292.56</v>
      </c>
      <c r="W256" s="105"/>
      <c r="X256" s="105"/>
      <c r="Y256" s="105">
        <v>365.7</v>
      </c>
      <c r="Z256" s="105">
        <v>69715.14</v>
      </c>
      <c r="AA256" s="101">
        <f t="shared" si="14"/>
        <v>2091.4542</v>
      </c>
      <c r="AB256" s="101">
        <v>565</v>
      </c>
      <c r="AC256" s="106">
        <v>0.5</v>
      </c>
      <c r="AD256" s="103">
        <f t="shared" si="15"/>
        <v>72371.59419999999</v>
      </c>
    </row>
    <row r="257" spans="1:30" ht="15" outlineLevel="2">
      <c r="A257" s="104">
        <v>3840</v>
      </c>
      <c r="B257" s="104">
        <v>81</v>
      </c>
      <c r="C257" s="104">
        <v>7300</v>
      </c>
      <c r="D257" s="104" t="s">
        <v>676</v>
      </c>
      <c r="E257" s="104">
        <v>300197423</v>
      </c>
      <c r="F257" s="104" t="s">
        <v>682</v>
      </c>
      <c r="G257" s="100">
        <v>3288</v>
      </c>
      <c r="H257" s="100">
        <v>0</v>
      </c>
      <c r="I257" s="100">
        <v>754.3</v>
      </c>
      <c r="J257" s="100">
        <v>0</v>
      </c>
      <c r="K257" s="100">
        <v>0</v>
      </c>
      <c r="L257" s="100">
        <v>-898.14</v>
      </c>
      <c r="M257" s="100">
        <v>554</v>
      </c>
      <c r="N257" s="100">
        <v>3698.16</v>
      </c>
      <c r="O257" s="100">
        <v>128.62</v>
      </c>
      <c r="P257" s="100">
        <v>279.61</v>
      </c>
      <c r="Q257" s="100">
        <v>0</v>
      </c>
      <c r="R257" s="100">
        <v>687.6</v>
      </c>
      <c r="S257" s="105">
        <v>4793.99</v>
      </c>
      <c r="T257" s="105">
        <v>57527.88</v>
      </c>
      <c r="U257" s="105">
        <v>2074.93</v>
      </c>
      <c r="V257" s="105">
        <v>912.5</v>
      </c>
      <c r="W257" s="105"/>
      <c r="X257" s="105"/>
      <c r="Y257" s="105">
        <v>3734.2875</v>
      </c>
      <c r="Z257" s="105">
        <v>61262.167499999996</v>
      </c>
      <c r="AA257" s="101">
        <f t="shared" si="14"/>
        <v>1837.8650249999998</v>
      </c>
      <c r="AB257" s="101">
        <v>565</v>
      </c>
      <c r="AC257" s="106">
        <v>0.5</v>
      </c>
      <c r="AD257" s="103">
        <f t="shared" si="15"/>
        <v>63665.032524999995</v>
      </c>
    </row>
    <row r="258" spans="1:30" ht="15" outlineLevel="2">
      <c r="A258" s="104">
        <v>3840</v>
      </c>
      <c r="B258" s="104">
        <v>81</v>
      </c>
      <c r="C258" s="104">
        <v>7300</v>
      </c>
      <c r="D258" s="104" t="s">
        <v>676</v>
      </c>
      <c r="E258" s="104">
        <v>300798113</v>
      </c>
      <c r="F258" s="104" t="s">
        <v>683</v>
      </c>
      <c r="G258" s="100">
        <v>598.7</v>
      </c>
      <c r="H258" s="100">
        <v>0</v>
      </c>
      <c r="I258" s="100">
        <v>28.89</v>
      </c>
      <c r="J258" s="100">
        <v>0</v>
      </c>
      <c r="K258" s="100">
        <v>0</v>
      </c>
      <c r="L258" s="100">
        <v>3.12</v>
      </c>
      <c r="M258" s="100">
        <v>85.93</v>
      </c>
      <c r="N258" s="100">
        <v>716.64</v>
      </c>
      <c r="O258" s="100">
        <v>24.72</v>
      </c>
      <c r="P258" s="100">
        <v>53.75</v>
      </c>
      <c r="Q258" s="100">
        <v>0</v>
      </c>
      <c r="R258" s="100">
        <v>2.99</v>
      </c>
      <c r="S258" s="105">
        <v>5779</v>
      </c>
      <c r="T258" s="105">
        <v>69348</v>
      </c>
      <c r="U258" s="105"/>
      <c r="V258" s="105"/>
      <c r="W258" s="105"/>
      <c r="X258" s="105"/>
      <c r="Y258" s="105">
        <v>0</v>
      </c>
      <c r="Z258" s="105">
        <v>69348</v>
      </c>
      <c r="AA258" s="101">
        <f t="shared" si="14"/>
        <v>2080.44</v>
      </c>
      <c r="AB258" s="101"/>
      <c r="AC258" s="106">
        <v>0.09677</v>
      </c>
      <c r="AD258" s="103">
        <f t="shared" si="15"/>
        <v>71428.44</v>
      </c>
    </row>
    <row r="259" spans="1:52" s="174" customFormat="1" ht="15.75" outlineLevel="1">
      <c r="A259" s="176"/>
      <c r="B259" s="176"/>
      <c r="C259" s="177" t="s">
        <v>940</v>
      </c>
      <c r="D259" s="176"/>
      <c r="E259" s="176"/>
      <c r="F259" s="176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78"/>
      <c r="T259" s="178"/>
      <c r="U259" s="178"/>
      <c r="V259" s="178"/>
      <c r="W259" s="178"/>
      <c r="X259" s="178"/>
      <c r="Y259" s="178"/>
      <c r="Z259" s="178"/>
      <c r="AA259" s="171"/>
      <c r="AB259" s="171"/>
      <c r="AC259" s="179">
        <f>SUBTOTAL(9,AC252:AC258)</f>
        <v>3.4967699999999997</v>
      </c>
      <c r="AD259" s="173">
        <f>SUBTOTAL(9,AD252:AD258)</f>
        <v>718218.09515</v>
      </c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</row>
    <row r="260" spans="1:30" ht="15" outlineLevel="2">
      <c r="A260" s="104">
        <v>3840</v>
      </c>
      <c r="B260" s="104">
        <v>81</v>
      </c>
      <c r="C260" s="104">
        <v>7600</v>
      </c>
      <c r="D260" s="104" t="s">
        <v>684</v>
      </c>
      <c r="E260" s="104">
        <v>58196866</v>
      </c>
      <c r="F260" s="104" t="s">
        <v>685</v>
      </c>
      <c r="G260" s="100">
        <v>6362.76</v>
      </c>
      <c r="H260" s="100">
        <v>0</v>
      </c>
      <c r="I260" s="100">
        <v>254.2</v>
      </c>
      <c r="J260" s="100">
        <v>0</v>
      </c>
      <c r="K260" s="100">
        <v>0</v>
      </c>
      <c r="L260" s="100">
        <v>0</v>
      </c>
      <c r="M260" s="100">
        <v>0</v>
      </c>
      <c r="N260" s="100">
        <v>6616.96</v>
      </c>
      <c r="O260" s="100">
        <v>270.78</v>
      </c>
      <c r="P260" s="100">
        <v>498.52</v>
      </c>
      <c r="Q260" s="100">
        <v>0</v>
      </c>
      <c r="R260" s="100">
        <v>519.92</v>
      </c>
      <c r="S260" s="105">
        <v>7906.18</v>
      </c>
      <c r="T260" s="105">
        <v>94874.16</v>
      </c>
      <c r="U260" s="105">
        <v>5100</v>
      </c>
      <c r="V260" s="105">
        <v>1510</v>
      </c>
      <c r="W260" s="105"/>
      <c r="X260" s="105"/>
      <c r="Y260" s="105">
        <v>8262.5</v>
      </c>
      <c r="Z260" s="105">
        <v>103136.66</v>
      </c>
      <c r="AA260" s="101">
        <f>Z260*0.03</f>
        <v>3094.0998</v>
      </c>
      <c r="AB260" s="101">
        <v>1130</v>
      </c>
      <c r="AC260" s="106">
        <v>1</v>
      </c>
      <c r="AD260" s="103">
        <f>Z260+AA260+AB260</f>
        <v>107360.7598</v>
      </c>
    </row>
    <row r="261" spans="1:52" s="174" customFormat="1" ht="15.75" outlineLevel="1">
      <c r="A261" s="176"/>
      <c r="B261" s="176"/>
      <c r="C261" s="177" t="s">
        <v>941</v>
      </c>
      <c r="D261" s="176"/>
      <c r="E261" s="176"/>
      <c r="F261" s="176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78"/>
      <c r="T261" s="178"/>
      <c r="U261" s="178"/>
      <c r="V261" s="178"/>
      <c r="W261" s="178"/>
      <c r="X261" s="178"/>
      <c r="Y261" s="178"/>
      <c r="Z261" s="178"/>
      <c r="AA261" s="171"/>
      <c r="AB261" s="171"/>
      <c r="AC261" s="179">
        <f>SUBTOTAL(9,AC260:AC260)</f>
        <v>1</v>
      </c>
      <c r="AD261" s="173">
        <f>SUBTOTAL(9,AD260:AD260)</f>
        <v>107360.7598</v>
      </c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</row>
    <row r="262" spans="1:30" ht="15" outlineLevel="2">
      <c r="A262" s="104">
        <v>3840</v>
      </c>
      <c r="B262" s="104">
        <v>81</v>
      </c>
      <c r="C262" s="104">
        <v>7610</v>
      </c>
      <c r="D262" s="104" t="s">
        <v>686</v>
      </c>
      <c r="E262" s="104">
        <v>33276759</v>
      </c>
      <c r="F262" s="104" t="s">
        <v>687</v>
      </c>
      <c r="G262" s="100">
        <v>5755.52</v>
      </c>
      <c r="H262" s="100">
        <v>0</v>
      </c>
      <c r="I262" s="100">
        <v>210.8</v>
      </c>
      <c r="J262" s="100">
        <v>0</v>
      </c>
      <c r="K262" s="100">
        <v>0</v>
      </c>
      <c r="L262" s="100">
        <v>0</v>
      </c>
      <c r="M262" s="100">
        <v>0</v>
      </c>
      <c r="N262" s="100">
        <v>5966.32</v>
      </c>
      <c r="O262" s="100">
        <v>223.6</v>
      </c>
      <c r="P262" s="100">
        <v>449.72</v>
      </c>
      <c r="Q262" s="100">
        <v>0</v>
      </c>
      <c r="R262" s="100">
        <v>1637.9</v>
      </c>
      <c r="S262" s="105">
        <v>8277.54</v>
      </c>
      <c r="T262" s="105">
        <v>99330.48000000001</v>
      </c>
      <c r="U262" s="105">
        <v>2693.22</v>
      </c>
      <c r="V262" s="105"/>
      <c r="W262" s="105"/>
      <c r="X262" s="105"/>
      <c r="Y262" s="105">
        <v>3366.5249999999996</v>
      </c>
      <c r="Z262" s="105">
        <v>102697.005</v>
      </c>
      <c r="AA262" s="101">
        <f>Z262*0.03</f>
        <v>3080.91015</v>
      </c>
      <c r="AB262" s="101">
        <v>1130</v>
      </c>
      <c r="AC262" s="106">
        <v>1</v>
      </c>
      <c r="AD262" s="103">
        <f>Z262+AA262+AB262</f>
        <v>106907.91515</v>
      </c>
    </row>
    <row r="263" spans="1:52" s="174" customFormat="1" ht="15.75" outlineLevel="1">
      <c r="A263" s="176"/>
      <c r="B263" s="176"/>
      <c r="C263" s="177" t="s">
        <v>942</v>
      </c>
      <c r="D263" s="176"/>
      <c r="E263" s="176"/>
      <c r="F263" s="176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78"/>
      <c r="T263" s="178"/>
      <c r="U263" s="178"/>
      <c r="V263" s="178"/>
      <c r="W263" s="178"/>
      <c r="X263" s="178"/>
      <c r="Y263" s="178"/>
      <c r="Z263" s="178"/>
      <c r="AA263" s="171"/>
      <c r="AB263" s="171"/>
      <c r="AC263" s="179">
        <f>SUBTOTAL(9,AC262:AC262)</f>
        <v>1</v>
      </c>
      <c r="AD263" s="173">
        <f>SUBTOTAL(9,AD262:AD262)</f>
        <v>106907.91515</v>
      </c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</row>
    <row r="264" spans="1:30" ht="15" outlineLevel="2">
      <c r="A264" s="104">
        <v>3840</v>
      </c>
      <c r="B264" s="104">
        <v>81</v>
      </c>
      <c r="C264" s="104">
        <v>7620</v>
      </c>
      <c r="D264" s="104" t="s">
        <v>688</v>
      </c>
      <c r="E264" s="104">
        <v>31168792</v>
      </c>
      <c r="F264" s="104" t="s">
        <v>610</v>
      </c>
      <c r="G264" s="100">
        <v>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100">
        <v>0</v>
      </c>
      <c r="Q264" s="100">
        <v>0</v>
      </c>
      <c r="R264" s="100">
        <v>23.3</v>
      </c>
      <c r="S264" s="105">
        <v>0</v>
      </c>
      <c r="T264" s="105">
        <v>0</v>
      </c>
      <c r="U264" s="105">
        <v>3825</v>
      </c>
      <c r="V264" s="105">
        <v>2108</v>
      </c>
      <c r="W264" s="105"/>
      <c r="X264" s="105"/>
      <c r="Y264" s="105">
        <v>7416.25</v>
      </c>
      <c r="Z264" s="105">
        <v>7416.25</v>
      </c>
      <c r="AA264" s="101">
        <f>Z264*0.03</f>
        <v>222.48749999999998</v>
      </c>
      <c r="AB264" s="101"/>
      <c r="AC264" s="106">
        <v>0</v>
      </c>
      <c r="AD264" s="103">
        <f>Z264+AA264+AB264</f>
        <v>7638.7375</v>
      </c>
    </row>
    <row r="265" spans="1:30" ht="15" outlineLevel="2">
      <c r="A265" s="104">
        <v>3840</v>
      </c>
      <c r="B265" s="104">
        <v>81</v>
      </c>
      <c r="C265" s="104">
        <v>7620</v>
      </c>
      <c r="D265" s="104" t="s">
        <v>688</v>
      </c>
      <c r="E265" s="104">
        <v>37795150</v>
      </c>
      <c r="F265" s="104" t="s">
        <v>620</v>
      </c>
      <c r="G265" s="100">
        <v>0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100">
        <v>0</v>
      </c>
      <c r="Q265" s="100">
        <v>0</v>
      </c>
      <c r="R265" s="100">
        <v>23.24</v>
      </c>
      <c r="S265" s="105">
        <v>0</v>
      </c>
      <c r="T265" s="105">
        <v>0</v>
      </c>
      <c r="U265" s="105">
        <v>2836.23</v>
      </c>
      <c r="V265" s="105">
        <v>2009.67</v>
      </c>
      <c r="W265" s="105"/>
      <c r="X265" s="105"/>
      <c r="Y265" s="105">
        <v>6057.375</v>
      </c>
      <c r="Z265" s="105">
        <v>6057.375</v>
      </c>
      <c r="AA265" s="101">
        <f>Z265*0.03</f>
        <v>181.72125</v>
      </c>
      <c r="AB265" s="101"/>
      <c r="AC265" s="106">
        <v>0</v>
      </c>
      <c r="AD265" s="103">
        <f>Z265+AA265+AB265</f>
        <v>6239.09625</v>
      </c>
    </row>
    <row r="266" spans="1:30" ht="15" outlineLevel="2">
      <c r="A266" s="104">
        <v>3840</v>
      </c>
      <c r="B266" s="104">
        <v>81</v>
      </c>
      <c r="C266" s="104">
        <v>7620</v>
      </c>
      <c r="D266" s="104" t="s">
        <v>688</v>
      </c>
      <c r="E266" s="104">
        <v>66232422</v>
      </c>
      <c r="F266" s="104" t="s">
        <v>651</v>
      </c>
      <c r="G266" s="100">
        <v>0</v>
      </c>
      <c r="H266" s="100">
        <v>0</v>
      </c>
      <c r="I266" s="100">
        <v>0</v>
      </c>
      <c r="J266" s="100">
        <v>0</v>
      </c>
      <c r="K266" s="100">
        <v>0</v>
      </c>
      <c r="L266" s="100">
        <v>0</v>
      </c>
      <c r="M266" s="100">
        <v>0</v>
      </c>
      <c r="N266" s="100">
        <v>0</v>
      </c>
      <c r="O266" s="100">
        <v>0</v>
      </c>
      <c r="P266" s="100">
        <v>0</v>
      </c>
      <c r="Q266" s="100">
        <v>0</v>
      </c>
      <c r="R266" s="100">
        <v>24.37</v>
      </c>
      <c r="S266" s="105">
        <v>0</v>
      </c>
      <c r="T266" s="105">
        <v>0</v>
      </c>
      <c r="U266" s="105">
        <v>2231.25</v>
      </c>
      <c r="V266" s="105">
        <v>1581</v>
      </c>
      <c r="W266" s="105"/>
      <c r="X266" s="105"/>
      <c r="Y266" s="105">
        <v>4765.3125</v>
      </c>
      <c r="Z266" s="105">
        <v>4765.3125</v>
      </c>
      <c r="AA266" s="101">
        <f>Z266*0.03</f>
        <v>142.959375</v>
      </c>
      <c r="AB266" s="101"/>
      <c r="AC266" s="106">
        <v>0</v>
      </c>
      <c r="AD266" s="103">
        <f>Z266+AA266+AB266</f>
        <v>4908.271875</v>
      </c>
    </row>
    <row r="267" spans="1:52" s="174" customFormat="1" ht="15.75" outlineLevel="1">
      <c r="A267" s="176"/>
      <c r="B267" s="176"/>
      <c r="C267" s="177" t="s">
        <v>943</v>
      </c>
      <c r="D267" s="176"/>
      <c r="E267" s="176"/>
      <c r="F267" s="176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78"/>
      <c r="T267" s="178"/>
      <c r="U267" s="178"/>
      <c r="V267" s="178"/>
      <c r="W267" s="178"/>
      <c r="X267" s="178"/>
      <c r="Y267" s="178"/>
      <c r="Z267" s="178"/>
      <c r="AA267" s="171"/>
      <c r="AB267" s="171"/>
      <c r="AC267" s="179">
        <f>SUBTOTAL(9,AC264:AC266)</f>
        <v>0</v>
      </c>
      <c r="AD267" s="173">
        <f>SUBTOTAL(9,AD264:AD266)</f>
        <v>18786.105625</v>
      </c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</row>
    <row r="268" spans="1:30" ht="15" outlineLevel="2">
      <c r="A268" s="104">
        <v>3840</v>
      </c>
      <c r="B268" s="104">
        <v>81</v>
      </c>
      <c r="C268" s="104">
        <v>7650</v>
      </c>
      <c r="D268" s="104" t="s">
        <v>689</v>
      </c>
      <c r="E268" s="104">
        <v>21858352</v>
      </c>
      <c r="F268" s="104" t="s">
        <v>690</v>
      </c>
      <c r="G268" s="100">
        <v>6324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6324</v>
      </c>
      <c r="O268" s="100">
        <v>0</v>
      </c>
      <c r="P268" s="100">
        <v>0</v>
      </c>
      <c r="Q268" s="100">
        <v>0</v>
      </c>
      <c r="R268" s="100">
        <v>0</v>
      </c>
      <c r="S268" s="105">
        <v>0</v>
      </c>
      <c r="T268" s="105">
        <v>0</v>
      </c>
      <c r="U268" s="105"/>
      <c r="V268" s="105"/>
      <c r="W268" s="105"/>
      <c r="X268" s="105"/>
      <c r="Y268" s="105">
        <v>0</v>
      </c>
      <c r="Z268" s="105">
        <v>0</v>
      </c>
      <c r="AA268" s="101">
        <f aca="true" t="shared" si="16" ref="AA268:AA273">Z268*0.03</f>
        <v>0</v>
      </c>
      <c r="AB268" s="101"/>
      <c r="AC268" s="106">
        <v>0</v>
      </c>
      <c r="AD268" s="103">
        <f aca="true" t="shared" si="17" ref="AD268:AD273">Z268+AA268+AB268</f>
        <v>0</v>
      </c>
    </row>
    <row r="269" spans="1:30" ht="15" outlineLevel="2">
      <c r="A269" s="104">
        <v>3840</v>
      </c>
      <c r="B269" s="104">
        <v>81</v>
      </c>
      <c r="C269" s="104">
        <v>7650</v>
      </c>
      <c r="D269" s="104" t="s">
        <v>689</v>
      </c>
      <c r="E269" s="104">
        <v>39220280</v>
      </c>
      <c r="F269" s="104" t="s">
        <v>691</v>
      </c>
      <c r="G269" s="100">
        <v>6298</v>
      </c>
      <c r="H269" s="100">
        <v>0</v>
      </c>
      <c r="I269" s="100">
        <v>0</v>
      </c>
      <c r="J269" s="100">
        <v>0</v>
      </c>
      <c r="K269" s="100">
        <v>0</v>
      </c>
      <c r="L269" s="100">
        <v>0</v>
      </c>
      <c r="M269" s="100">
        <v>0</v>
      </c>
      <c r="N269" s="100">
        <v>6298</v>
      </c>
      <c r="O269" s="100">
        <v>245.48</v>
      </c>
      <c r="P269" s="100">
        <v>472.35</v>
      </c>
      <c r="Q269" s="100">
        <v>0</v>
      </c>
      <c r="R269" s="100">
        <v>755.76</v>
      </c>
      <c r="S269" s="105">
        <v>7771.59</v>
      </c>
      <c r="T269" s="105">
        <v>46629.54</v>
      </c>
      <c r="U269" s="105"/>
      <c r="V269" s="105"/>
      <c r="W269" s="105"/>
      <c r="X269" s="105"/>
      <c r="Y269" s="105">
        <v>0</v>
      </c>
      <c r="Z269" s="105">
        <v>46629.54</v>
      </c>
      <c r="AA269" s="101">
        <f t="shared" si="16"/>
        <v>1398.8862</v>
      </c>
      <c r="AB269" s="101"/>
      <c r="AC269" s="106">
        <v>0</v>
      </c>
      <c r="AD269" s="103">
        <f t="shared" si="17"/>
        <v>48028.4262</v>
      </c>
    </row>
    <row r="270" spans="1:30" ht="15" outlineLevel="2">
      <c r="A270" s="104">
        <v>3840</v>
      </c>
      <c r="B270" s="104">
        <v>81</v>
      </c>
      <c r="C270" s="104">
        <v>7650</v>
      </c>
      <c r="D270" s="104" t="s">
        <v>689</v>
      </c>
      <c r="E270" s="104">
        <v>200462943</v>
      </c>
      <c r="F270" s="104" t="s">
        <v>692</v>
      </c>
      <c r="G270" s="100">
        <v>2156</v>
      </c>
      <c r="H270" s="100">
        <v>0</v>
      </c>
      <c r="I270" s="100">
        <v>0</v>
      </c>
      <c r="J270" s="100">
        <v>0</v>
      </c>
      <c r="K270" s="100">
        <v>0</v>
      </c>
      <c r="L270" s="100">
        <v>0</v>
      </c>
      <c r="M270" s="100">
        <v>0</v>
      </c>
      <c r="N270" s="100">
        <v>2156</v>
      </c>
      <c r="O270" s="100">
        <v>74.38</v>
      </c>
      <c r="P270" s="100">
        <v>161.7</v>
      </c>
      <c r="Q270" s="100">
        <v>0</v>
      </c>
      <c r="R270" s="100">
        <v>258.72</v>
      </c>
      <c r="S270" s="105">
        <v>2650.8</v>
      </c>
      <c r="T270" s="105">
        <v>15904.800000000001</v>
      </c>
      <c r="U270" s="105"/>
      <c r="V270" s="105"/>
      <c r="W270" s="105"/>
      <c r="X270" s="105"/>
      <c r="Y270" s="105">
        <v>0</v>
      </c>
      <c r="Z270" s="105">
        <v>15904.800000000001</v>
      </c>
      <c r="AA270" s="101">
        <f t="shared" si="16"/>
        <v>477.144</v>
      </c>
      <c r="AB270" s="101"/>
      <c r="AC270" s="106">
        <v>0</v>
      </c>
      <c r="AD270" s="103">
        <f t="shared" si="17"/>
        <v>16381.944000000001</v>
      </c>
    </row>
    <row r="271" spans="1:30" ht="15" outlineLevel="2">
      <c r="A271" s="104">
        <v>3840</v>
      </c>
      <c r="B271" s="104">
        <v>81</v>
      </c>
      <c r="C271" s="104">
        <v>7650</v>
      </c>
      <c r="D271" s="104" t="s">
        <v>689</v>
      </c>
      <c r="E271" s="104">
        <v>302790654</v>
      </c>
      <c r="F271" s="104" t="s">
        <v>693</v>
      </c>
      <c r="G271" s="100">
        <v>2913.15</v>
      </c>
      <c r="H271" s="100">
        <v>0</v>
      </c>
      <c r="I271" s="100">
        <v>147.19</v>
      </c>
      <c r="J271" s="100">
        <v>263.38</v>
      </c>
      <c r="K271" s="100">
        <v>276.69</v>
      </c>
      <c r="L271" s="100">
        <v>0</v>
      </c>
      <c r="M271" s="100">
        <v>0</v>
      </c>
      <c r="N271" s="100">
        <v>3600.41</v>
      </c>
      <c r="O271" s="100">
        <v>125.25</v>
      </c>
      <c r="P271" s="100">
        <v>272.28</v>
      </c>
      <c r="Q271" s="100">
        <v>0</v>
      </c>
      <c r="R271" s="100">
        <v>598.07</v>
      </c>
      <c r="S271" s="105">
        <v>4596.01</v>
      </c>
      <c r="T271" s="105">
        <v>55152.12</v>
      </c>
      <c r="U271" s="105"/>
      <c r="V271" s="105">
        <v>297.86</v>
      </c>
      <c r="W271" s="105"/>
      <c r="X271" s="105"/>
      <c r="Y271" s="105">
        <v>372.32500000000005</v>
      </c>
      <c r="Z271" s="105">
        <v>55524.445</v>
      </c>
      <c r="AA271" s="101">
        <f t="shared" si="16"/>
        <v>1665.73335</v>
      </c>
      <c r="AB271" s="101">
        <v>565</v>
      </c>
      <c r="AC271" s="106">
        <v>0.5</v>
      </c>
      <c r="AD271" s="103">
        <f t="shared" si="17"/>
        <v>57755.17835</v>
      </c>
    </row>
    <row r="272" spans="1:30" ht="15" outlineLevel="2">
      <c r="A272" s="104">
        <v>3840</v>
      </c>
      <c r="B272" s="104">
        <v>81</v>
      </c>
      <c r="C272" s="104">
        <v>7650</v>
      </c>
      <c r="D272" s="104" t="s">
        <v>689</v>
      </c>
      <c r="E272" s="104">
        <v>305061889</v>
      </c>
      <c r="F272" s="104" t="s">
        <v>694</v>
      </c>
      <c r="G272" s="100">
        <v>3900</v>
      </c>
      <c r="H272" s="100">
        <v>0</v>
      </c>
      <c r="I272" s="100">
        <v>350</v>
      </c>
      <c r="J272" s="100">
        <v>0</v>
      </c>
      <c r="K272" s="100">
        <v>0</v>
      </c>
      <c r="L272" s="100">
        <v>0</v>
      </c>
      <c r="M272" s="100">
        <v>0</v>
      </c>
      <c r="N272" s="100">
        <v>4250</v>
      </c>
      <c r="O272" s="100">
        <v>146.63</v>
      </c>
      <c r="P272" s="100">
        <v>318.75</v>
      </c>
      <c r="Q272" s="100">
        <v>0</v>
      </c>
      <c r="R272" s="100">
        <v>468</v>
      </c>
      <c r="S272" s="105">
        <v>5183.38</v>
      </c>
      <c r="T272" s="105">
        <v>31100.28</v>
      </c>
      <c r="U272" s="105"/>
      <c r="V272" s="105"/>
      <c r="W272" s="105"/>
      <c r="X272" s="105"/>
      <c r="Y272" s="105">
        <v>0</v>
      </c>
      <c r="Z272" s="105">
        <v>31100.28</v>
      </c>
      <c r="AA272" s="101">
        <f t="shared" si="16"/>
        <v>933.0083999999999</v>
      </c>
      <c r="AB272" s="101"/>
      <c r="AC272" s="106">
        <v>0</v>
      </c>
      <c r="AD272" s="103">
        <f t="shared" si="17"/>
        <v>32033.288399999998</v>
      </c>
    </row>
    <row r="273" spans="1:30" ht="15" outlineLevel="2">
      <c r="A273" s="104">
        <v>3840</v>
      </c>
      <c r="B273" s="104">
        <v>81</v>
      </c>
      <c r="C273" s="104">
        <v>7650</v>
      </c>
      <c r="D273" s="104" t="s">
        <v>689</v>
      </c>
      <c r="E273" s="104">
        <v>308152222</v>
      </c>
      <c r="F273" s="104" t="s">
        <v>695</v>
      </c>
      <c r="G273" s="100">
        <v>1403</v>
      </c>
      <c r="H273" s="100">
        <v>0</v>
      </c>
      <c r="I273" s="100">
        <v>0</v>
      </c>
      <c r="J273" s="100">
        <v>0</v>
      </c>
      <c r="K273" s="100">
        <v>0</v>
      </c>
      <c r="L273" s="100">
        <v>0</v>
      </c>
      <c r="M273" s="100">
        <v>0</v>
      </c>
      <c r="N273" s="100">
        <v>1403</v>
      </c>
      <c r="O273" s="100">
        <v>48.4</v>
      </c>
      <c r="P273" s="100">
        <v>105.23</v>
      </c>
      <c r="Q273" s="100">
        <v>0</v>
      </c>
      <c r="R273" s="100">
        <v>168.36</v>
      </c>
      <c r="S273" s="105">
        <v>1724.99</v>
      </c>
      <c r="T273" s="105">
        <v>10349.94</v>
      </c>
      <c r="U273" s="105"/>
      <c r="V273" s="105"/>
      <c r="W273" s="105"/>
      <c r="X273" s="105"/>
      <c r="Y273" s="105">
        <v>0</v>
      </c>
      <c r="Z273" s="105">
        <v>10349.94</v>
      </c>
      <c r="AA273" s="101">
        <f t="shared" si="16"/>
        <v>310.4982</v>
      </c>
      <c r="AB273" s="101"/>
      <c r="AC273" s="106">
        <v>0</v>
      </c>
      <c r="AD273" s="103">
        <f t="shared" si="17"/>
        <v>10660.4382</v>
      </c>
    </row>
    <row r="274" spans="1:52" s="174" customFormat="1" ht="15.75" outlineLevel="1">
      <c r="A274" s="176"/>
      <c r="B274" s="176"/>
      <c r="C274" s="177" t="s">
        <v>944</v>
      </c>
      <c r="D274" s="176"/>
      <c r="E274" s="176"/>
      <c r="F274" s="176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78"/>
      <c r="T274" s="178"/>
      <c r="U274" s="178"/>
      <c r="V274" s="178"/>
      <c r="W274" s="178"/>
      <c r="X274" s="178"/>
      <c r="Y274" s="178"/>
      <c r="Z274" s="178"/>
      <c r="AA274" s="171"/>
      <c r="AB274" s="171"/>
      <c r="AC274" s="179">
        <f>SUBTOTAL(9,AC268:AC273)</f>
        <v>0.5</v>
      </c>
      <c r="AD274" s="173">
        <f>SUBTOTAL(9,AD268:AD273)</f>
        <v>164859.27515</v>
      </c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</row>
    <row r="275" spans="1:30" ht="15" outlineLevel="2">
      <c r="A275" s="104">
        <v>3840</v>
      </c>
      <c r="B275" s="104">
        <v>81</v>
      </c>
      <c r="C275" s="104">
        <v>7700</v>
      </c>
      <c r="D275" s="104" t="s">
        <v>696</v>
      </c>
      <c r="E275" s="104">
        <v>37225190</v>
      </c>
      <c r="F275" s="104" t="s">
        <v>697</v>
      </c>
      <c r="G275" s="100">
        <v>5245.9</v>
      </c>
      <c r="H275" s="100">
        <v>0</v>
      </c>
      <c r="I275" s="100">
        <v>229.3</v>
      </c>
      <c r="J275" s="100">
        <v>0</v>
      </c>
      <c r="K275" s="100">
        <v>0</v>
      </c>
      <c r="L275" s="100">
        <v>0</v>
      </c>
      <c r="M275" s="100">
        <v>205</v>
      </c>
      <c r="N275" s="100">
        <v>5680.2</v>
      </c>
      <c r="O275" s="100">
        <v>189.93</v>
      </c>
      <c r="P275" s="100">
        <v>412.89</v>
      </c>
      <c r="Q275" s="100">
        <v>0</v>
      </c>
      <c r="R275" s="100">
        <v>1052.94</v>
      </c>
      <c r="S275" s="105">
        <v>7335.96</v>
      </c>
      <c r="T275" s="105">
        <v>88031.52</v>
      </c>
      <c r="U275" s="105"/>
      <c r="V275" s="105"/>
      <c r="W275" s="105"/>
      <c r="X275" s="105"/>
      <c r="Y275" s="105">
        <v>0</v>
      </c>
      <c r="Z275" s="105">
        <v>88031.52</v>
      </c>
      <c r="AA275" s="101">
        <f>Z275*0.03</f>
        <v>2640.9456</v>
      </c>
      <c r="AB275" s="101"/>
      <c r="AC275" s="106">
        <v>1</v>
      </c>
      <c r="AD275" s="103">
        <f>Z275+AA275+AB275</f>
        <v>90672.46560000001</v>
      </c>
    </row>
    <row r="276" spans="1:52" s="174" customFormat="1" ht="15.75" outlineLevel="1">
      <c r="A276" s="176"/>
      <c r="B276" s="176"/>
      <c r="C276" s="177" t="s">
        <v>945</v>
      </c>
      <c r="D276" s="176"/>
      <c r="E276" s="176"/>
      <c r="F276" s="176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78"/>
      <c r="T276" s="178"/>
      <c r="U276" s="178"/>
      <c r="V276" s="178"/>
      <c r="W276" s="178"/>
      <c r="X276" s="178"/>
      <c r="Y276" s="178"/>
      <c r="Z276" s="178"/>
      <c r="AA276" s="171"/>
      <c r="AB276" s="171"/>
      <c r="AC276" s="179">
        <f>SUBTOTAL(9,AC275:AC275)</f>
        <v>1</v>
      </c>
      <c r="AD276" s="173">
        <f>SUBTOTAL(9,AD275:AD275)</f>
        <v>90672.46560000001</v>
      </c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</row>
    <row r="277" spans="1:30" ht="15" outlineLevel="2">
      <c r="A277" s="100">
        <v>3840</v>
      </c>
      <c r="B277" s="100">
        <v>82</v>
      </c>
      <c r="C277" s="100">
        <v>3000</v>
      </c>
      <c r="D277" s="100" t="s">
        <v>698</v>
      </c>
      <c r="E277" s="100">
        <v>56936743</v>
      </c>
      <c r="F277" s="100" t="s">
        <v>699</v>
      </c>
      <c r="G277" s="100">
        <v>8001.54</v>
      </c>
      <c r="H277" s="100">
        <v>0</v>
      </c>
      <c r="I277" s="100">
        <v>264.2</v>
      </c>
      <c r="J277" s="100">
        <v>1306.69</v>
      </c>
      <c r="K277" s="100">
        <v>0</v>
      </c>
      <c r="L277" s="100">
        <v>0</v>
      </c>
      <c r="M277" s="100">
        <v>0</v>
      </c>
      <c r="N277" s="100">
        <v>9572.43</v>
      </c>
      <c r="O277" s="100">
        <v>485.05</v>
      </c>
      <c r="P277" s="100">
        <v>720.18</v>
      </c>
      <c r="Q277" s="100">
        <v>0</v>
      </c>
      <c r="R277" s="100">
        <v>694.43</v>
      </c>
      <c r="S277" s="101">
        <v>11472.09</v>
      </c>
      <c r="T277" s="101">
        <v>137665.08000000002</v>
      </c>
      <c r="U277" s="101">
        <v>5525</v>
      </c>
      <c r="V277" s="101">
        <v>2108</v>
      </c>
      <c r="W277" s="101">
        <v>4800.92</v>
      </c>
      <c r="X277" s="101"/>
      <c r="Y277" s="101">
        <v>15542.4</v>
      </c>
      <c r="Z277" s="101">
        <v>153207.48</v>
      </c>
      <c r="AA277" s="101">
        <f>Z277*0.03</f>
        <v>4596.2244</v>
      </c>
      <c r="AB277" s="101">
        <v>1130</v>
      </c>
      <c r="AC277" s="102">
        <v>1</v>
      </c>
      <c r="AD277" s="103">
        <f>Z277+AA277+AB277</f>
        <v>158933.70440000002</v>
      </c>
    </row>
    <row r="278" spans="1:30" ht="15" outlineLevel="2">
      <c r="A278" s="100">
        <v>3840</v>
      </c>
      <c r="B278" s="100">
        <v>82</v>
      </c>
      <c r="C278" s="100">
        <v>3000</v>
      </c>
      <c r="D278" s="100" t="s">
        <v>698</v>
      </c>
      <c r="E278" s="100">
        <v>58959198</v>
      </c>
      <c r="F278" s="100" t="s">
        <v>700</v>
      </c>
      <c r="G278" s="100">
        <v>7505.56</v>
      </c>
      <c r="H278" s="100">
        <v>0</v>
      </c>
      <c r="I278" s="100">
        <v>224.2</v>
      </c>
      <c r="J278" s="100">
        <v>0</v>
      </c>
      <c r="K278" s="100">
        <v>0</v>
      </c>
      <c r="L278" s="100">
        <v>0</v>
      </c>
      <c r="M278" s="100">
        <v>0</v>
      </c>
      <c r="N278" s="100">
        <v>7729.76</v>
      </c>
      <c r="O278" s="100">
        <v>351.44</v>
      </c>
      <c r="P278" s="100">
        <v>581.99</v>
      </c>
      <c r="Q278" s="100">
        <v>0</v>
      </c>
      <c r="R278" s="100">
        <v>604.12</v>
      </c>
      <c r="S278" s="101">
        <v>9267.31</v>
      </c>
      <c r="T278" s="101">
        <v>111207.72</v>
      </c>
      <c r="U278" s="101">
        <v>5525</v>
      </c>
      <c r="V278" s="101">
        <v>2108</v>
      </c>
      <c r="W278" s="101">
        <v>4158.9</v>
      </c>
      <c r="X278" s="101"/>
      <c r="Y278" s="101">
        <v>14739.875</v>
      </c>
      <c r="Z278" s="101">
        <v>125947.595</v>
      </c>
      <c r="AA278" s="101">
        <f>Z278*0.03</f>
        <v>3778.42785</v>
      </c>
      <c r="AB278" s="101">
        <v>1130</v>
      </c>
      <c r="AC278" s="102">
        <v>1</v>
      </c>
      <c r="AD278" s="103">
        <f>Z278+AA278+AB278</f>
        <v>130856.02285000001</v>
      </c>
    </row>
    <row r="279" spans="1:52" s="174" customFormat="1" ht="15.75" outlineLevel="1">
      <c r="A279" s="169"/>
      <c r="B279" s="169"/>
      <c r="C279" s="175" t="s">
        <v>911</v>
      </c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2">
        <f>SUBTOTAL(9,AC277:AC278)</f>
        <v>2</v>
      </c>
      <c r="AD279" s="173">
        <f>SUBTOTAL(9,AD277:AD278)</f>
        <v>289789.72725</v>
      </c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</row>
    <row r="280" spans="1:30" ht="15" outlineLevel="2">
      <c r="A280" s="100">
        <v>3840</v>
      </c>
      <c r="B280" s="100">
        <v>82</v>
      </c>
      <c r="C280" s="100">
        <v>8000</v>
      </c>
      <c r="D280" s="100" t="s">
        <v>331</v>
      </c>
      <c r="E280" s="100">
        <v>28318277</v>
      </c>
      <c r="F280" s="100" t="s">
        <v>701</v>
      </c>
      <c r="G280" s="100">
        <v>8500</v>
      </c>
      <c r="H280" s="100">
        <v>0</v>
      </c>
      <c r="I280" s="100">
        <v>205.6</v>
      </c>
      <c r="J280" s="100">
        <v>0</v>
      </c>
      <c r="K280" s="100">
        <v>0</v>
      </c>
      <c r="L280" s="100">
        <v>0</v>
      </c>
      <c r="M280" s="100">
        <v>500</v>
      </c>
      <c r="N280" s="100">
        <v>9205.6</v>
      </c>
      <c r="O280" s="100">
        <v>422.2</v>
      </c>
      <c r="P280" s="100">
        <v>655.17</v>
      </c>
      <c r="Q280" s="100">
        <v>0</v>
      </c>
      <c r="R280" s="100">
        <v>2277.33</v>
      </c>
      <c r="S280" s="101">
        <v>12560.3</v>
      </c>
      <c r="T280" s="101">
        <v>150723.59999999998</v>
      </c>
      <c r="U280" s="101">
        <v>2735.14</v>
      </c>
      <c r="V280" s="101">
        <v>1079.75</v>
      </c>
      <c r="W280" s="101"/>
      <c r="X280" s="101"/>
      <c r="Y280" s="101">
        <v>4768.6125</v>
      </c>
      <c r="Z280" s="101">
        <v>155492.21249999997</v>
      </c>
      <c r="AA280" s="101">
        <f>Z280*0.03</f>
        <v>4664.766374999998</v>
      </c>
      <c r="AB280" s="101"/>
      <c r="AC280" s="102">
        <v>1</v>
      </c>
      <c r="AD280" s="103">
        <f>Z280+AA280+AB280</f>
        <v>160156.97887499997</v>
      </c>
    </row>
    <row r="281" spans="1:52" s="174" customFormat="1" ht="15.75" outlineLevel="1">
      <c r="A281" s="169"/>
      <c r="B281" s="169"/>
      <c r="C281" s="175" t="s">
        <v>946</v>
      </c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2">
        <f>SUBTOTAL(9,AC280:AC280)</f>
        <v>1</v>
      </c>
      <c r="AD281" s="173">
        <f>SUBTOTAL(9,AD280:AD280)</f>
        <v>160156.97887499997</v>
      </c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</row>
    <row r="282" spans="1:30" ht="15" outlineLevel="2">
      <c r="A282" s="100">
        <v>3840</v>
      </c>
      <c r="B282" s="100">
        <v>82</v>
      </c>
      <c r="C282" s="100">
        <v>9000</v>
      </c>
      <c r="D282" s="100" t="s">
        <v>702</v>
      </c>
      <c r="E282" s="100">
        <v>26375741</v>
      </c>
      <c r="F282" s="100" t="s">
        <v>630</v>
      </c>
      <c r="G282" s="100">
        <v>4245.34</v>
      </c>
      <c r="H282" s="100">
        <v>0</v>
      </c>
      <c r="I282" s="100">
        <v>234.76</v>
      </c>
      <c r="J282" s="100">
        <v>0</v>
      </c>
      <c r="K282" s="100">
        <v>0</v>
      </c>
      <c r="L282" s="100">
        <v>0</v>
      </c>
      <c r="M282" s="100">
        <v>0</v>
      </c>
      <c r="N282" s="100">
        <v>4480.1</v>
      </c>
      <c r="O282" s="100">
        <v>155.62</v>
      </c>
      <c r="P282" s="100">
        <v>338.24</v>
      </c>
      <c r="Q282" s="100">
        <v>0</v>
      </c>
      <c r="R282" s="100">
        <v>360.18</v>
      </c>
      <c r="S282" s="101">
        <v>5334.14</v>
      </c>
      <c r="T282" s="101">
        <v>64009.68000000001</v>
      </c>
      <c r="U282" s="101">
        <v>2805</v>
      </c>
      <c r="V282" s="101">
        <v>906</v>
      </c>
      <c r="W282" s="101"/>
      <c r="X282" s="101"/>
      <c r="Y282" s="101">
        <v>4638.75</v>
      </c>
      <c r="Z282" s="101">
        <v>68648.43000000001</v>
      </c>
      <c r="AA282" s="101">
        <f>Z282*0.03</f>
        <v>2059.4529</v>
      </c>
      <c r="AB282" s="101">
        <v>677.9999999999999</v>
      </c>
      <c r="AC282" s="102">
        <v>0.6</v>
      </c>
      <c r="AD282" s="103">
        <f>Z282+AA282+AB282</f>
        <v>71385.88290000001</v>
      </c>
    </row>
    <row r="283" spans="1:52" s="174" customFormat="1" ht="15.75" outlineLevel="1">
      <c r="A283" s="169"/>
      <c r="B283" s="169"/>
      <c r="C283" s="175" t="s">
        <v>947</v>
      </c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2">
        <f>SUBTOTAL(9,AC282:AC282)</f>
        <v>0.6</v>
      </c>
      <c r="AD283" s="173">
        <f>SUBTOTAL(9,AD282:AD282)</f>
        <v>71385.88290000001</v>
      </c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</row>
    <row r="284" spans="1:30" ht="15" outlineLevel="2">
      <c r="A284" s="100">
        <v>3840</v>
      </c>
      <c r="B284" s="100">
        <v>83</v>
      </c>
      <c r="C284" s="100">
        <v>2400</v>
      </c>
      <c r="D284" s="100" t="s">
        <v>703</v>
      </c>
      <c r="E284" s="100">
        <v>24744591</v>
      </c>
      <c r="F284" s="100" t="s">
        <v>704</v>
      </c>
      <c r="G284" s="100">
        <v>2327.02</v>
      </c>
      <c r="H284" s="100">
        <v>0</v>
      </c>
      <c r="I284" s="100">
        <v>206.86</v>
      </c>
      <c r="J284" s="100">
        <v>0</v>
      </c>
      <c r="K284" s="100">
        <v>0</v>
      </c>
      <c r="L284" s="100">
        <v>0</v>
      </c>
      <c r="M284" s="100">
        <v>0</v>
      </c>
      <c r="N284" s="100">
        <v>2533.88</v>
      </c>
      <c r="O284" s="100">
        <v>88.45</v>
      </c>
      <c r="P284" s="100">
        <v>192.29</v>
      </c>
      <c r="Q284" s="100">
        <v>0</v>
      </c>
      <c r="R284" s="100">
        <v>339.39</v>
      </c>
      <c r="S284" s="101">
        <v>5845.22</v>
      </c>
      <c r="T284" s="101">
        <v>70142.64</v>
      </c>
      <c r="U284" s="101">
        <v>2337.5</v>
      </c>
      <c r="V284" s="101">
        <v>755</v>
      </c>
      <c r="W284" s="101"/>
      <c r="X284" s="101"/>
      <c r="Y284" s="101">
        <v>3865.625</v>
      </c>
      <c r="Z284" s="101">
        <v>74008.265</v>
      </c>
      <c r="AA284" s="101">
        <f>Z284*0.03</f>
        <v>2220.24795</v>
      </c>
      <c r="AB284" s="101">
        <v>565</v>
      </c>
      <c r="AC284" s="102">
        <v>0.5</v>
      </c>
      <c r="AD284" s="103">
        <f>Z284+AA284+AB284</f>
        <v>76793.51295</v>
      </c>
    </row>
    <row r="285" spans="1:30" ht="15" outlineLevel="2">
      <c r="A285" s="100">
        <v>3840</v>
      </c>
      <c r="B285" s="100">
        <v>83</v>
      </c>
      <c r="C285" s="100">
        <v>2400</v>
      </c>
      <c r="D285" s="100" t="s">
        <v>703</v>
      </c>
      <c r="E285" s="100">
        <v>29758372</v>
      </c>
      <c r="F285" s="100" t="s">
        <v>705</v>
      </c>
      <c r="G285" s="100">
        <v>3536.22</v>
      </c>
      <c r="H285" s="100">
        <v>0</v>
      </c>
      <c r="I285" s="100">
        <v>234.76</v>
      </c>
      <c r="J285" s="100">
        <v>0</v>
      </c>
      <c r="K285" s="100">
        <v>0</v>
      </c>
      <c r="L285" s="100">
        <v>0</v>
      </c>
      <c r="M285" s="100">
        <v>0</v>
      </c>
      <c r="N285" s="100">
        <v>3770.98</v>
      </c>
      <c r="O285" s="100">
        <v>131.13</v>
      </c>
      <c r="P285" s="100">
        <v>285.07</v>
      </c>
      <c r="Q285" s="100">
        <v>0</v>
      </c>
      <c r="R285" s="100">
        <v>306.96</v>
      </c>
      <c r="S285" s="101">
        <v>5000</v>
      </c>
      <c r="T285" s="101">
        <v>60000</v>
      </c>
      <c r="U285" s="101">
        <v>2805</v>
      </c>
      <c r="V285" s="101">
        <v>906</v>
      </c>
      <c r="W285" s="101"/>
      <c r="X285" s="101"/>
      <c r="Y285" s="101">
        <v>4638.75</v>
      </c>
      <c r="Z285" s="101">
        <v>64638.75</v>
      </c>
      <c r="AA285" s="101">
        <f>Z285*0.03</f>
        <v>1939.1625</v>
      </c>
      <c r="AB285" s="101">
        <v>677.9999999999999</v>
      </c>
      <c r="AC285" s="102">
        <v>0.6</v>
      </c>
      <c r="AD285" s="103">
        <f>Z285+AA285+AB285</f>
        <v>67255.9125</v>
      </c>
    </row>
    <row r="286" spans="1:52" s="174" customFormat="1" ht="15.75" outlineLevel="1">
      <c r="A286" s="169"/>
      <c r="B286" s="169"/>
      <c r="C286" s="175" t="s">
        <v>948</v>
      </c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2">
        <f>SUBTOTAL(9,AC284:AC285)</f>
        <v>1.1</v>
      </c>
      <c r="AD286" s="173">
        <f>SUBTOTAL(9,AD284:AD285)</f>
        <v>144049.42545</v>
      </c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</row>
    <row r="287" spans="1:30" ht="15" outlineLevel="2">
      <c r="A287" s="100">
        <v>3840</v>
      </c>
      <c r="B287" s="100">
        <v>84</v>
      </c>
      <c r="C287" s="100">
        <v>1000</v>
      </c>
      <c r="D287" s="100" t="s">
        <v>706</v>
      </c>
      <c r="E287" s="100">
        <v>24766925</v>
      </c>
      <c r="F287" s="100" t="s">
        <v>707</v>
      </c>
      <c r="G287" s="100">
        <v>2860.23</v>
      </c>
      <c r="H287" s="100">
        <v>470.95</v>
      </c>
      <c r="I287" s="100">
        <v>226.86</v>
      </c>
      <c r="J287" s="100">
        <v>0</v>
      </c>
      <c r="K287" s="100">
        <v>0</v>
      </c>
      <c r="L287" s="100">
        <v>0</v>
      </c>
      <c r="M287" s="100">
        <v>0</v>
      </c>
      <c r="N287" s="100">
        <v>3558.04</v>
      </c>
      <c r="O287" s="100">
        <v>123.79</v>
      </c>
      <c r="P287" s="100">
        <v>269.1</v>
      </c>
      <c r="Q287" s="100">
        <v>0</v>
      </c>
      <c r="R287" s="100">
        <v>255.86</v>
      </c>
      <c r="S287" s="101">
        <v>4206.79</v>
      </c>
      <c r="T287" s="101">
        <v>50481.479999999996</v>
      </c>
      <c r="U287" s="101">
        <v>2337.5</v>
      </c>
      <c r="V287" s="101">
        <v>755</v>
      </c>
      <c r="W287" s="101"/>
      <c r="X287" s="101"/>
      <c r="Y287" s="101">
        <v>3865.625</v>
      </c>
      <c r="Z287" s="101">
        <v>54347.104999999996</v>
      </c>
      <c r="AA287" s="101">
        <f aca="true" t="shared" si="18" ref="AA287:AA300">Z287*0.03</f>
        <v>1630.4131499999999</v>
      </c>
      <c r="AB287" s="101">
        <v>287.1443</v>
      </c>
      <c r="AC287" s="102">
        <v>0.5</v>
      </c>
      <c r="AD287" s="103">
        <f aca="true" t="shared" si="19" ref="AD287:AD298">Z287+AA287+AB287</f>
        <v>56264.662449999996</v>
      </c>
    </row>
    <row r="288" spans="1:30" ht="15" outlineLevel="2">
      <c r="A288" s="100">
        <v>3840</v>
      </c>
      <c r="B288" s="100">
        <v>84</v>
      </c>
      <c r="C288" s="100">
        <v>1000</v>
      </c>
      <c r="D288" s="100" t="s">
        <v>706</v>
      </c>
      <c r="E288" s="100">
        <v>24796872</v>
      </c>
      <c r="F288" s="100" t="s">
        <v>708</v>
      </c>
      <c r="G288" s="100">
        <v>8771.2</v>
      </c>
      <c r="H288" s="100">
        <v>1690.54</v>
      </c>
      <c r="I288" s="100">
        <v>520.6</v>
      </c>
      <c r="J288" s="100">
        <v>1357.93</v>
      </c>
      <c r="K288" s="100">
        <v>965.95</v>
      </c>
      <c r="L288" s="100">
        <v>0</v>
      </c>
      <c r="M288" s="100">
        <v>65.65</v>
      </c>
      <c r="N288" s="100">
        <v>13371.87</v>
      </c>
      <c r="O288" s="100">
        <v>767.9</v>
      </c>
      <c r="P288" s="100">
        <v>1012.78</v>
      </c>
      <c r="Q288" s="100">
        <v>0</v>
      </c>
      <c r="R288" s="100">
        <v>1356.68</v>
      </c>
      <c r="S288" s="101">
        <v>16509.23</v>
      </c>
      <c r="T288" s="101">
        <v>198110.76</v>
      </c>
      <c r="U288" s="101">
        <v>5525</v>
      </c>
      <c r="V288" s="101">
        <v>2108</v>
      </c>
      <c r="W288" s="101">
        <v>5881.68</v>
      </c>
      <c r="X288" s="101"/>
      <c r="Y288" s="101">
        <v>16893.35</v>
      </c>
      <c r="Z288" s="101">
        <v>215004.11000000002</v>
      </c>
      <c r="AA288" s="101">
        <f t="shared" si="18"/>
        <v>6450.1233</v>
      </c>
      <c r="AB288" s="101">
        <v>1130</v>
      </c>
      <c r="AC288" s="102">
        <v>1</v>
      </c>
      <c r="AD288" s="103">
        <f t="shared" si="19"/>
        <v>222584.23330000002</v>
      </c>
    </row>
    <row r="289" spans="1:30" ht="15" outlineLevel="2">
      <c r="A289" s="100">
        <v>3840</v>
      </c>
      <c r="B289" s="100">
        <v>84</v>
      </c>
      <c r="C289" s="100">
        <v>1000</v>
      </c>
      <c r="D289" s="100" t="s">
        <v>706</v>
      </c>
      <c r="E289" s="100">
        <v>33704966</v>
      </c>
      <c r="F289" s="100" t="s">
        <v>709</v>
      </c>
      <c r="G289" s="100">
        <v>4224.97</v>
      </c>
      <c r="H289" s="100">
        <v>1712.8</v>
      </c>
      <c r="I289" s="100">
        <v>104.3</v>
      </c>
      <c r="J289" s="100">
        <v>437.5</v>
      </c>
      <c r="K289" s="100">
        <v>405.17</v>
      </c>
      <c r="L289" s="100">
        <v>0</v>
      </c>
      <c r="M289" s="100">
        <v>288.99</v>
      </c>
      <c r="N289" s="100">
        <v>7173.73</v>
      </c>
      <c r="O289" s="100">
        <v>315.6</v>
      </c>
      <c r="P289" s="100">
        <v>544.89</v>
      </c>
      <c r="Q289" s="100">
        <v>0</v>
      </c>
      <c r="R289" s="100">
        <v>1438.11</v>
      </c>
      <c r="S289" s="101">
        <v>9472.33</v>
      </c>
      <c r="T289" s="101">
        <v>113667.95999999999</v>
      </c>
      <c r="U289" s="101">
        <v>2125</v>
      </c>
      <c r="V289" s="101">
        <v>755</v>
      </c>
      <c r="W289" s="101"/>
      <c r="X289" s="101"/>
      <c r="Y289" s="101">
        <v>3600</v>
      </c>
      <c r="Z289" s="101">
        <v>117267.95999999999</v>
      </c>
      <c r="AA289" s="101">
        <f t="shared" si="18"/>
        <v>3518.0388</v>
      </c>
      <c r="AB289" s="101">
        <v>565</v>
      </c>
      <c r="AC289" s="102">
        <v>0.5</v>
      </c>
      <c r="AD289" s="103">
        <f t="shared" si="19"/>
        <v>121350.99879999999</v>
      </c>
    </row>
    <row r="290" spans="1:30" ht="15" outlineLevel="2">
      <c r="A290" s="100">
        <v>3840</v>
      </c>
      <c r="B290" s="100">
        <v>84</v>
      </c>
      <c r="C290" s="100">
        <v>1000</v>
      </c>
      <c r="D290" s="100" t="s">
        <v>706</v>
      </c>
      <c r="E290" s="100">
        <v>33929555</v>
      </c>
      <c r="F290" s="100" t="s">
        <v>710</v>
      </c>
      <c r="G290" s="100">
        <v>7220.68</v>
      </c>
      <c r="H290" s="100">
        <v>0</v>
      </c>
      <c r="I290" s="100">
        <v>224.2</v>
      </c>
      <c r="J290" s="100">
        <v>874.78</v>
      </c>
      <c r="K290" s="100">
        <v>0</v>
      </c>
      <c r="L290" s="100">
        <v>0</v>
      </c>
      <c r="M290" s="100">
        <v>3009.61</v>
      </c>
      <c r="N290" s="100">
        <v>11329.27</v>
      </c>
      <c r="O290" s="100">
        <v>622.88</v>
      </c>
      <c r="P290" s="100">
        <v>862.77</v>
      </c>
      <c r="Q290" s="100">
        <v>0</v>
      </c>
      <c r="R290" s="100">
        <v>1292.61</v>
      </c>
      <c r="S290" s="101">
        <v>14107.53</v>
      </c>
      <c r="T290" s="101">
        <v>169290.36000000002</v>
      </c>
      <c r="U290" s="101">
        <v>5100</v>
      </c>
      <c r="V290" s="101">
        <v>1510</v>
      </c>
      <c r="W290" s="101"/>
      <c r="X290" s="101"/>
      <c r="Y290" s="101">
        <v>8262.5</v>
      </c>
      <c r="Z290" s="101">
        <v>177552.86000000002</v>
      </c>
      <c r="AA290" s="101">
        <f t="shared" si="18"/>
        <v>5326.5858</v>
      </c>
      <c r="AB290" s="101">
        <v>1130</v>
      </c>
      <c r="AC290" s="102">
        <v>1</v>
      </c>
      <c r="AD290" s="103">
        <f t="shared" si="19"/>
        <v>184009.44580000002</v>
      </c>
    </row>
    <row r="291" spans="1:30" ht="15" outlineLevel="2">
      <c r="A291" s="100">
        <v>3840</v>
      </c>
      <c r="B291" s="100">
        <v>84</v>
      </c>
      <c r="C291" s="100">
        <v>1000</v>
      </c>
      <c r="D291" s="100" t="s">
        <v>706</v>
      </c>
      <c r="E291" s="100">
        <v>33933276</v>
      </c>
      <c r="F291" s="100" t="s">
        <v>711</v>
      </c>
      <c r="G291" s="100">
        <v>8559.57</v>
      </c>
      <c r="H291" s="100">
        <v>0</v>
      </c>
      <c r="I291" s="100">
        <v>224.2</v>
      </c>
      <c r="J291" s="100">
        <v>656.25</v>
      </c>
      <c r="K291" s="100">
        <v>820.48</v>
      </c>
      <c r="L291" s="100">
        <v>0</v>
      </c>
      <c r="M291" s="100">
        <v>41.65</v>
      </c>
      <c r="N291" s="100">
        <v>10302.15</v>
      </c>
      <c r="O291" s="100">
        <v>547.09</v>
      </c>
      <c r="P291" s="100">
        <v>784.37</v>
      </c>
      <c r="Q291" s="100">
        <v>0</v>
      </c>
      <c r="R291" s="100">
        <v>1953.19</v>
      </c>
      <c r="S291" s="101">
        <v>13586.8</v>
      </c>
      <c r="T291" s="101">
        <v>163041.59999999998</v>
      </c>
      <c r="U291" s="101">
        <v>3400</v>
      </c>
      <c r="V291" s="101">
        <v>1208</v>
      </c>
      <c r="W291" s="101"/>
      <c r="X291" s="101"/>
      <c r="Y291" s="101">
        <v>5760</v>
      </c>
      <c r="Z291" s="101">
        <v>168801.59999999998</v>
      </c>
      <c r="AA291" s="101">
        <f t="shared" si="18"/>
        <v>5064.047999999999</v>
      </c>
      <c r="AB291" s="101">
        <v>1009.2594999999999</v>
      </c>
      <c r="AC291" s="102">
        <v>1</v>
      </c>
      <c r="AD291" s="103">
        <f t="shared" si="19"/>
        <v>174874.90749999997</v>
      </c>
    </row>
    <row r="292" spans="1:30" ht="15" outlineLevel="2">
      <c r="A292" s="100">
        <v>3840</v>
      </c>
      <c r="B292" s="100">
        <v>84</v>
      </c>
      <c r="C292" s="100">
        <v>1000</v>
      </c>
      <c r="D292" s="100" t="s">
        <v>706</v>
      </c>
      <c r="E292" s="100">
        <v>34726760</v>
      </c>
      <c r="F292" s="100" t="s">
        <v>712</v>
      </c>
      <c r="G292" s="100">
        <v>4187.9</v>
      </c>
      <c r="H292" s="100">
        <v>0</v>
      </c>
      <c r="I292" s="100">
        <v>205.51</v>
      </c>
      <c r="J292" s="100">
        <v>988.51</v>
      </c>
      <c r="K292" s="100">
        <v>378.22</v>
      </c>
      <c r="L292" s="100">
        <v>0</v>
      </c>
      <c r="M292" s="100">
        <v>0</v>
      </c>
      <c r="N292" s="100">
        <v>5760.14</v>
      </c>
      <c r="O292" s="100">
        <v>275.45</v>
      </c>
      <c r="P292" s="100">
        <v>442.05</v>
      </c>
      <c r="Q292" s="100">
        <v>0</v>
      </c>
      <c r="R292" s="100">
        <v>983.38</v>
      </c>
      <c r="S292" s="101">
        <v>7461.02</v>
      </c>
      <c r="T292" s="101">
        <v>89532.24</v>
      </c>
      <c r="U292" s="101">
        <v>2350.63</v>
      </c>
      <c r="V292" s="101">
        <v>1407.82</v>
      </c>
      <c r="W292" s="101"/>
      <c r="X292" s="101"/>
      <c r="Y292" s="101">
        <v>4698.0625</v>
      </c>
      <c r="Z292" s="101">
        <v>94230.3025</v>
      </c>
      <c r="AA292" s="101">
        <f t="shared" si="18"/>
        <v>2826.909075</v>
      </c>
      <c r="AB292" s="101">
        <v>907.7176999999999</v>
      </c>
      <c r="AC292" s="102">
        <v>0.6</v>
      </c>
      <c r="AD292" s="103">
        <f t="shared" si="19"/>
        <v>97964.929275</v>
      </c>
    </row>
    <row r="293" spans="1:30" ht="15" outlineLevel="2">
      <c r="A293" s="100">
        <v>3840</v>
      </c>
      <c r="B293" s="100">
        <v>84</v>
      </c>
      <c r="C293" s="100">
        <v>1000</v>
      </c>
      <c r="D293" s="100" t="s">
        <v>706</v>
      </c>
      <c r="E293" s="100">
        <v>34850669</v>
      </c>
      <c r="F293" s="100" t="s">
        <v>713</v>
      </c>
      <c r="G293" s="100">
        <v>7795.82</v>
      </c>
      <c r="H293" s="100">
        <v>0</v>
      </c>
      <c r="I293" s="100">
        <v>1192.53</v>
      </c>
      <c r="J293" s="100">
        <v>425</v>
      </c>
      <c r="K293" s="100">
        <v>0</v>
      </c>
      <c r="L293" s="100">
        <v>0</v>
      </c>
      <c r="M293" s="100">
        <v>528</v>
      </c>
      <c r="N293" s="100">
        <v>9941.35</v>
      </c>
      <c r="O293" s="100">
        <v>511.79</v>
      </c>
      <c r="P293" s="100">
        <v>747.85</v>
      </c>
      <c r="Q293" s="100">
        <v>0</v>
      </c>
      <c r="R293" s="100">
        <v>2265.57</v>
      </c>
      <c r="S293" s="101">
        <v>13466.56</v>
      </c>
      <c r="T293" s="101">
        <v>161598.72</v>
      </c>
      <c r="U293" s="101"/>
      <c r="V293" s="101"/>
      <c r="W293" s="101"/>
      <c r="X293" s="101"/>
      <c r="Y293" s="101">
        <v>0</v>
      </c>
      <c r="Z293" s="101">
        <v>161598.72</v>
      </c>
      <c r="AA293" s="101">
        <f t="shared" si="18"/>
        <v>4847.9616</v>
      </c>
      <c r="AB293" s="101">
        <v>1130</v>
      </c>
      <c r="AC293" s="102">
        <v>1</v>
      </c>
      <c r="AD293" s="103">
        <f t="shared" si="19"/>
        <v>167576.6816</v>
      </c>
    </row>
    <row r="294" spans="1:30" ht="15" outlineLevel="2">
      <c r="A294" s="100">
        <v>3840</v>
      </c>
      <c r="B294" s="100">
        <v>84</v>
      </c>
      <c r="C294" s="100">
        <v>1000</v>
      </c>
      <c r="D294" s="100" t="s">
        <v>706</v>
      </c>
      <c r="E294" s="100">
        <v>35599828</v>
      </c>
      <c r="F294" s="100" t="s">
        <v>714</v>
      </c>
      <c r="G294" s="100">
        <v>7110.36</v>
      </c>
      <c r="H294" s="100">
        <v>0</v>
      </c>
      <c r="I294" s="100">
        <v>243.6</v>
      </c>
      <c r="J294" s="100">
        <v>675.68</v>
      </c>
      <c r="K294" s="100">
        <v>0</v>
      </c>
      <c r="L294" s="100">
        <v>0</v>
      </c>
      <c r="M294" s="100">
        <v>0</v>
      </c>
      <c r="N294" s="100">
        <v>8029.64</v>
      </c>
      <c r="O294" s="100">
        <v>378.85</v>
      </c>
      <c r="P294" s="100">
        <v>610.32</v>
      </c>
      <c r="Q294" s="100">
        <v>0</v>
      </c>
      <c r="R294" s="100">
        <v>600.46</v>
      </c>
      <c r="S294" s="101">
        <v>9619.27</v>
      </c>
      <c r="T294" s="101">
        <v>115431.24</v>
      </c>
      <c r="U294" s="101">
        <v>5525</v>
      </c>
      <c r="V294" s="101">
        <v>2108</v>
      </c>
      <c r="W294" s="101">
        <v>4266.22</v>
      </c>
      <c r="X294" s="101"/>
      <c r="Y294" s="101">
        <v>14874.025000000001</v>
      </c>
      <c r="Z294" s="101">
        <v>130305.26500000001</v>
      </c>
      <c r="AA294" s="101">
        <f t="shared" si="18"/>
        <v>3909.1579500000003</v>
      </c>
      <c r="AB294" s="101">
        <v>1130</v>
      </c>
      <c r="AC294" s="102">
        <v>1</v>
      </c>
      <c r="AD294" s="103">
        <f t="shared" si="19"/>
        <v>135344.42295</v>
      </c>
    </row>
    <row r="295" spans="1:30" ht="15" outlineLevel="2">
      <c r="A295" s="100">
        <v>3840</v>
      </c>
      <c r="B295" s="100">
        <v>84</v>
      </c>
      <c r="C295" s="100">
        <v>1000</v>
      </c>
      <c r="D295" s="100" t="s">
        <v>706</v>
      </c>
      <c r="E295" s="100">
        <v>39382965</v>
      </c>
      <c r="F295" s="100" t="s">
        <v>715</v>
      </c>
      <c r="G295" s="100">
        <v>6007.67</v>
      </c>
      <c r="H295" s="100">
        <v>0</v>
      </c>
      <c r="I295" s="100">
        <v>596.45</v>
      </c>
      <c r="J295" s="100">
        <v>875</v>
      </c>
      <c r="K295" s="100">
        <v>499.29</v>
      </c>
      <c r="L295" s="100">
        <v>0</v>
      </c>
      <c r="M295" s="100">
        <v>357.65</v>
      </c>
      <c r="N295" s="100">
        <v>8336.06</v>
      </c>
      <c r="O295" s="100">
        <v>401.42</v>
      </c>
      <c r="P295" s="100">
        <v>633.67</v>
      </c>
      <c r="Q295" s="100">
        <v>0</v>
      </c>
      <c r="R295" s="100">
        <v>1435.81</v>
      </c>
      <c r="S295" s="101">
        <v>10806.96</v>
      </c>
      <c r="T295" s="101">
        <v>129683.51999999999</v>
      </c>
      <c r="U295" s="101">
        <v>2412.6</v>
      </c>
      <c r="V295" s="101">
        <v>1071.48</v>
      </c>
      <c r="W295" s="101"/>
      <c r="X295" s="101"/>
      <c r="Y295" s="101">
        <v>4355.1</v>
      </c>
      <c r="Z295" s="101">
        <v>134038.62</v>
      </c>
      <c r="AA295" s="101">
        <f t="shared" si="18"/>
        <v>4021.1585999999998</v>
      </c>
      <c r="AB295" s="101">
        <v>1130</v>
      </c>
      <c r="AC295" s="102">
        <v>1</v>
      </c>
      <c r="AD295" s="103">
        <f t="shared" si="19"/>
        <v>139189.7786</v>
      </c>
    </row>
    <row r="296" spans="1:30" ht="15" outlineLevel="2">
      <c r="A296" s="100">
        <v>3840</v>
      </c>
      <c r="B296" s="100">
        <v>84</v>
      </c>
      <c r="C296" s="100">
        <v>1000</v>
      </c>
      <c r="D296" s="100" t="s">
        <v>706</v>
      </c>
      <c r="E296" s="100">
        <v>40087082</v>
      </c>
      <c r="F296" s="100" t="s">
        <v>716</v>
      </c>
      <c r="G296" s="100">
        <v>5637.37</v>
      </c>
      <c r="H296" s="100">
        <v>1225.55</v>
      </c>
      <c r="I296" s="100">
        <v>888.88</v>
      </c>
      <c r="J296" s="100">
        <v>656.25</v>
      </c>
      <c r="K296" s="100">
        <v>556.21</v>
      </c>
      <c r="L296" s="100">
        <v>0</v>
      </c>
      <c r="M296" s="100">
        <v>286.12</v>
      </c>
      <c r="N296" s="100">
        <v>9250.38</v>
      </c>
      <c r="O296" s="100">
        <v>466.93</v>
      </c>
      <c r="P296" s="100">
        <v>701.44</v>
      </c>
      <c r="Q296" s="100">
        <v>0</v>
      </c>
      <c r="R296" s="100">
        <v>1959.2</v>
      </c>
      <c r="S296" s="101">
        <v>12377.95</v>
      </c>
      <c r="T296" s="101">
        <v>148535.40000000002</v>
      </c>
      <c r="U296" s="101">
        <v>3060</v>
      </c>
      <c r="V296" s="101">
        <v>1208</v>
      </c>
      <c r="W296" s="101"/>
      <c r="X296" s="101"/>
      <c r="Y296" s="101">
        <v>5335</v>
      </c>
      <c r="Z296" s="101">
        <v>153870.40000000002</v>
      </c>
      <c r="AA296" s="101">
        <f t="shared" si="18"/>
        <v>4616.112</v>
      </c>
      <c r="AB296" s="101">
        <v>903.9999999999999</v>
      </c>
      <c r="AC296" s="102">
        <v>0.8</v>
      </c>
      <c r="AD296" s="103">
        <f t="shared" si="19"/>
        <v>159390.51200000002</v>
      </c>
    </row>
    <row r="297" spans="1:30" ht="15" outlineLevel="2">
      <c r="A297" s="100">
        <v>3840</v>
      </c>
      <c r="B297" s="100">
        <v>84</v>
      </c>
      <c r="C297" s="100">
        <v>1000</v>
      </c>
      <c r="D297" s="100" t="s">
        <v>706</v>
      </c>
      <c r="E297" s="100">
        <v>55825400</v>
      </c>
      <c r="F297" s="100" t="s">
        <v>717</v>
      </c>
      <c r="G297" s="100">
        <v>11791.26</v>
      </c>
      <c r="H297" s="100">
        <v>0</v>
      </c>
      <c r="I297" s="100">
        <v>254.2</v>
      </c>
      <c r="J297" s="100">
        <v>1354.94</v>
      </c>
      <c r="K297" s="100">
        <v>0</v>
      </c>
      <c r="L297" s="100">
        <v>0</v>
      </c>
      <c r="M297" s="100">
        <v>2573.55</v>
      </c>
      <c r="N297" s="100">
        <v>15973.95</v>
      </c>
      <c r="O297" s="100">
        <v>973.16</v>
      </c>
      <c r="P297" s="100">
        <v>1225.13</v>
      </c>
      <c r="Q297" s="100">
        <v>0</v>
      </c>
      <c r="R297" s="100">
        <v>1703.49</v>
      </c>
      <c r="S297" s="101">
        <v>19875.73</v>
      </c>
      <c r="T297" s="101">
        <v>238508.76</v>
      </c>
      <c r="U297" s="101">
        <v>5525</v>
      </c>
      <c r="V297" s="101">
        <v>2108</v>
      </c>
      <c r="W297" s="101">
        <v>7364.16</v>
      </c>
      <c r="X297" s="101">
        <v>2040</v>
      </c>
      <c r="Y297" s="101">
        <v>21296.45</v>
      </c>
      <c r="Z297" s="101">
        <v>259805.21000000002</v>
      </c>
      <c r="AA297" s="101">
        <f t="shared" si="18"/>
        <v>7794.156300000001</v>
      </c>
      <c r="AB297" s="101">
        <v>1130</v>
      </c>
      <c r="AC297" s="102">
        <v>1</v>
      </c>
      <c r="AD297" s="103">
        <f t="shared" si="19"/>
        <v>268729.3663</v>
      </c>
    </row>
    <row r="298" spans="1:30" ht="15" outlineLevel="2">
      <c r="A298" s="100">
        <v>3840</v>
      </c>
      <c r="B298" s="100">
        <v>84</v>
      </c>
      <c r="C298" s="100">
        <v>1000</v>
      </c>
      <c r="D298" s="100" t="s">
        <v>706</v>
      </c>
      <c r="E298" s="100">
        <v>58587304</v>
      </c>
      <c r="F298" s="100" t="s">
        <v>718</v>
      </c>
      <c r="G298" s="100">
        <v>5953.85</v>
      </c>
      <c r="H298" s="100">
        <v>0</v>
      </c>
      <c r="I298" s="100">
        <v>254.2</v>
      </c>
      <c r="J298" s="100">
        <v>0</v>
      </c>
      <c r="K298" s="100">
        <v>0</v>
      </c>
      <c r="L298" s="100">
        <v>0</v>
      </c>
      <c r="M298" s="100">
        <v>0</v>
      </c>
      <c r="N298" s="100">
        <v>6208.05</v>
      </c>
      <c r="O298" s="100">
        <v>241.13</v>
      </c>
      <c r="P298" s="100">
        <v>467.85</v>
      </c>
      <c r="Q298" s="100">
        <v>0</v>
      </c>
      <c r="R298" s="100">
        <v>489.25</v>
      </c>
      <c r="S298" s="101">
        <v>7406.28</v>
      </c>
      <c r="T298" s="101">
        <v>88875.36</v>
      </c>
      <c r="U298" s="101">
        <v>5100</v>
      </c>
      <c r="V298" s="101">
        <v>1510</v>
      </c>
      <c r="W298" s="101"/>
      <c r="X298" s="101"/>
      <c r="Y298" s="101">
        <v>8262.5</v>
      </c>
      <c r="Z298" s="101">
        <v>97137.86</v>
      </c>
      <c r="AA298" s="101">
        <f t="shared" si="18"/>
        <v>2914.1358</v>
      </c>
      <c r="AB298" s="101">
        <v>1130</v>
      </c>
      <c r="AC298" s="102">
        <v>1</v>
      </c>
      <c r="AD298" s="103">
        <f t="shared" si="19"/>
        <v>101181.9958</v>
      </c>
    </row>
    <row r="299" spans="1:30" ht="15" outlineLevel="2">
      <c r="A299" s="100">
        <v>3840</v>
      </c>
      <c r="B299" s="100">
        <v>84</v>
      </c>
      <c r="C299" s="100">
        <v>1000</v>
      </c>
      <c r="D299" s="100" t="s">
        <v>870</v>
      </c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1"/>
      <c r="T299" s="101"/>
      <c r="U299" s="101"/>
      <c r="V299" s="101"/>
      <c r="W299" s="101"/>
      <c r="X299" s="101"/>
      <c r="Y299" s="101"/>
      <c r="Z299" s="101"/>
      <c r="AA299" s="101">
        <f t="shared" si="18"/>
        <v>0</v>
      </c>
      <c r="AB299" s="101"/>
      <c r="AC299" s="102">
        <v>1.5</v>
      </c>
      <c r="AD299" s="103">
        <v>180000</v>
      </c>
    </row>
    <row r="300" spans="1:30" ht="15" outlineLevel="2">
      <c r="A300" s="100">
        <v>3840</v>
      </c>
      <c r="B300" s="100">
        <v>84</v>
      </c>
      <c r="C300" s="100">
        <v>1000</v>
      </c>
      <c r="D300" s="100" t="s">
        <v>871</v>
      </c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>
        <f t="shared" si="18"/>
        <v>0</v>
      </c>
      <c r="AB300" s="101"/>
      <c r="AC300" s="102">
        <v>0.3</v>
      </c>
      <c r="AD300" s="103">
        <v>20000</v>
      </c>
    </row>
    <row r="301" spans="1:52" s="174" customFormat="1" ht="15.75" outlineLevel="1">
      <c r="A301" s="169"/>
      <c r="B301" s="169"/>
      <c r="C301" s="175" t="s">
        <v>913</v>
      </c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2">
        <f>SUBTOTAL(9,AC287:AC300)</f>
        <v>12.200000000000001</v>
      </c>
      <c r="AD301" s="173">
        <f>SUBTOTAL(9,AD287:AD300)</f>
        <v>2028461.934375</v>
      </c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</row>
    <row r="302" spans="1:30" ht="15" outlineLevel="2">
      <c r="A302" s="100">
        <v>3840</v>
      </c>
      <c r="B302" s="100">
        <v>84</v>
      </c>
      <c r="C302" s="100">
        <v>2400</v>
      </c>
      <c r="D302" s="100" t="s">
        <v>132</v>
      </c>
      <c r="E302" s="100">
        <v>33954033</v>
      </c>
      <c r="F302" s="100" t="s">
        <v>719</v>
      </c>
      <c r="G302" s="100">
        <v>4200</v>
      </c>
      <c r="H302" s="100">
        <v>0</v>
      </c>
      <c r="I302" s="100">
        <v>102.5</v>
      </c>
      <c r="J302" s="100">
        <v>0</v>
      </c>
      <c r="K302" s="100">
        <v>0</v>
      </c>
      <c r="L302" s="100">
        <v>0</v>
      </c>
      <c r="M302" s="100">
        <v>0</v>
      </c>
      <c r="N302" s="100">
        <v>4302.5</v>
      </c>
      <c r="O302" s="100">
        <v>207.45</v>
      </c>
      <c r="P302" s="100">
        <v>323.81</v>
      </c>
      <c r="Q302" s="100">
        <v>0</v>
      </c>
      <c r="R302" s="100">
        <v>839.13</v>
      </c>
      <c r="S302" s="101">
        <v>5672.89</v>
      </c>
      <c r="T302" s="101">
        <v>68074.68000000001</v>
      </c>
      <c r="U302" s="101">
        <v>1439</v>
      </c>
      <c r="V302" s="101">
        <v>441.81</v>
      </c>
      <c r="W302" s="101"/>
      <c r="X302" s="101"/>
      <c r="Y302" s="101">
        <v>2351.0125</v>
      </c>
      <c r="Z302" s="101">
        <v>70425.6925</v>
      </c>
      <c r="AA302" s="101">
        <f>Z302*0.03</f>
        <v>2112.770775</v>
      </c>
      <c r="AB302" s="101"/>
      <c r="AC302" s="102">
        <v>0.5</v>
      </c>
      <c r="AD302" s="103">
        <f>Z302+AA302+AB302</f>
        <v>72538.463275</v>
      </c>
    </row>
    <row r="303" spans="1:30" ht="15" outlineLevel="2">
      <c r="A303" s="100">
        <v>3840</v>
      </c>
      <c r="B303" s="100">
        <v>84</v>
      </c>
      <c r="C303" s="100">
        <v>2400</v>
      </c>
      <c r="D303" s="100" t="s">
        <v>132</v>
      </c>
      <c r="E303" s="100">
        <v>34726760</v>
      </c>
      <c r="F303" s="100" t="s">
        <v>712</v>
      </c>
      <c r="G303" s="100">
        <v>2300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2300</v>
      </c>
      <c r="O303" s="100">
        <v>107.49</v>
      </c>
      <c r="P303" s="100">
        <v>172.5</v>
      </c>
      <c r="Q303" s="100">
        <v>0</v>
      </c>
      <c r="R303" s="100">
        <v>520.8</v>
      </c>
      <c r="S303" s="101">
        <v>3100.79</v>
      </c>
      <c r="T303" s="101">
        <v>37209.479999999996</v>
      </c>
      <c r="U303" s="101"/>
      <c r="V303" s="101">
        <v>1407.82</v>
      </c>
      <c r="W303" s="101"/>
      <c r="X303" s="101"/>
      <c r="Y303" s="101">
        <v>1759.7749999999999</v>
      </c>
      <c r="Z303" s="101">
        <v>38969.255</v>
      </c>
      <c r="AA303" s="101">
        <f>Z303*0.03</f>
        <v>1169.07765</v>
      </c>
      <c r="AB303" s="101"/>
      <c r="AC303" s="102">
        <v>0</v>
      </c>
      <c r="AD303" s="103">
        <f>Z303+AA303+AB303</f>
        <v>40138.33265</v>
      </c>
    </row>
    <row r="304" spans="1:30" ht="15" outlineLevel="2">
      <c r="A304" s="100">
        <v>3840</v>
      </c>
      <c r="B304" s="100">
        <v>84</v>
      </c>
      <c r="C304" s="100">
        <v>2400</v>
      </c>
      <c r="D304" s="100" t="s">
        <v>132</v>
      </c>
      <c r="E304" s="100">
        <v>200748762</v>
      </c>
      <c r="F304" s="100" t="s">
        <v>720</v>
      </c>
      <c r="G304" s="100">
        <v>3055.73</v>
      </c>
      <c r="H304" s="100">
        <v>0</v>
      </c>
      <c r="I304" s="100">
        <v>490.86</v>
      </c>
      <c r="J304" s="100">
        <v>0</v>
      </c>
      <c r="K304" s="100">
        <v>0</v>
      </c>
      <c r="L304" s="100">
        <v>22.98</v>
      </c>
      <c r="M304" s="100">
        <v>633.6</v>
      </c>
      <c r="N304" s="100">
        <v>4203.17</v>
      </c>
      <c r="O304" s="100">
        <v>146.04</v>
      </c>
      <c r="P304" s="100">
        <v>317.49</v>
      </c>
      <c r="Q304" s="100">
        <v>0</v>
      </c>
      <c r="R304" s="100">
        <v>1174.69</v>
      </c>
      <c r="S304" s="101">
        <v>5841.39</v>
      </c>
      <c r="T304" s="101">
        <v>70096.68000000001</v>
      </c>
      <c r="U304" s="101"/>
      <c r="V304" s="101"/>
      <c r="W304" s="101"/>
      <c r="X304" s="101"/>
      <c r="Y304" s="101">
        <v>0</v>
      </c>
      <c r="Z304" s="101">
        <v>70096.68000000001</v>
      </c>
      <c r="AA304" s="101">
        <f>Z304*0.03</f>
        <v>2102.9004</v>
      </c>
      <c r="AB304" s="101">
        <v>788.1975999999999</v>
      </c>
      <c r="AC304" s="102">
        <v>0.61935</v>
      </c>
      <c r="AD304" s="103">
        <f>Z304+AA304+AB304</f>
        <v>72987.778</v>
      </c>
    </row>
    <row r="305" spans="1:52" s="174" customFormat="1" ht="15.75" outlineLevel="1">
      <c r="A305" s="169"/>
      <c r="B305" s="169"/>
      <c r="C305" s="175" t="s">
        <v>948</v>
      </c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2">
        <f>SUBTOTAL(9,AC302:AC304)</f>
        <v>1.1193499999999998</v>
      </c>
      <c r="AD305" s="173">
        <f>SUBTOTAL(9,AD302:AD304)</f>
        <v>185664.573925</v>
      </c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</row>
    <row r="306" spans="1:30" ht="15" outlineLevel="2">
      <c r="A306" s="100">
        <v>3840</v>
      </c>
      <c r="B306" s="100">
        <v>84</v>
      </c>
      <c r="C306" s="100">
        <v>3500</v>
      </c>
      <c r="D306" s="100" t="s">
        <v>721</v>
      </c>
      <c r="E306" s="100">
        <v>28261931</v>
      </c>
      <c r="F306" s="100" t="s">
        <v>722</v>
      </c>
      <c r="G306" s="100">
        <v>2624.87</v>
      </c>
      <c r="H306" s="100">
        <v>0</v>
      </c>
      <c r="I306" s="100">
        <v>155.94</v>
      </c>
      <c r="J306" s="100">
        <v>174.4</v>
      </c>
      <c r="K306" s="100">
        <v>0</v>
      </c>
      <c r="L306" s="100">
        <v>0</v>
      </c>
      <c r="M306" s="100">
        <v>18.74</v>
      </c>
      <c r="N306" s="100">
        <v>2973.95</v>
      </c>
      <c r="O306" s="100">
        <v>102.6</v>
      </c>
      <c r="P306" s="100">
        <v>223.05</v>
      </c>
      <c r="Q306" s="100">
        <v>0</v>
      </c>
      <c r="R306" s="100">
        <v>528.06</v>
      </c>
      <c r="S306" s="101">
        <v>3827.66</v>
      </c>
      <c r="T306" s="101">
        <v>45931.92</v>
      </c>
      <c r="U306" s="101"/>
      <c r="V306" s="101"/>
      <c r="W306" s="101"/>
      <c r="X306" s="101"/>
      <c r="Y306" s="101">
        <v>0</v>
      </c>
      <c r="Z306" s="101">
        <v>45931.92</v>
      </c>
      <c r="AA306" s="101">
        <f aca="true" t="shared" si="20" ref="AA306:AA318">Z306*0.03</f>
        <v>1377.9576</v>
      </c>
      <c r="AB306" s="101">
        <v>508.49999999999994</v>
      </c>
      <c r="AC306" s="102">
        <v>0.45</v>
      </c>
      <c r="AD306" s="103">
        <f aca="true" t="shared" si="21" ref="AD306:AD318">Z306+AA306+AB306</f>
        <v>47818.3776</v>
      </c>
    </row>
    <row r="307" spans="1:30" ht="15" outlineLevel="2">
      <c r="A307" s="100">
        <v>3840</v>
      </c>
      <c r="B307" s="100">
        <v>84</v>
      </c>
      <c r="C307" s="100">
        <v>3500</v>
      </c>
      <c r="D307" s="100" t="s">
        <v>721</v>
      </c>
      <c r="E307" s="100">
        <v>28356954</v>
      </c>
      <c r="F307" s="100" t="s">
        <v>679</v>
      </c>
      <c r="G307" s="100">
        <v>2716</v>
      </c>
      <c r="H307" s="100">
        <v>0</v>
      </c>
      <c r="I307" s="100">
        <v>0</v>
      </c>
      <c r="J307" s="100">
        <v>0</v>
      </c>
      <c r="K307" s="100">
        <v>0</v>
      </c>
      <c r="L307" s="100">
        <v>0</v>
      </c>
      <c r="M307" s="100">
        <v>0</v>
      </c>
      <c r="N307" s="100">
        <v>2716</v>
      </c>
      <c r="O307" s="100">
        <v>128.94</v>
      </c>
      <c r="P307" s="100">
        <v>203.7</v>
      </c>
      <c r="Q307" s="100">
        <v>0</v>
      </c>
      <c r="R307" s="100">
        <v>550.58</v>
      </c>
      <c r="S307" s="101">
        <v>3599.22</v>
      </c>
      <c r="T307" s="101">
        <v>43190.64</v>
      </c>
      <c r="U307" s="101"/>
      <c r="V307" s="101"/>
      <c r="W307" s="101"/>
      <c r="X307" s="101"/>
      <c r="Y307" s="101">
        <v>0</v>
      </c>
      <c r="Z307" s="101">
        <v>43190.64</v>
      </c>
      <c r="AA307" s="101">
        <f t="shared" si="20"/>
        <v>1295.7192</v>
      </c>
      <c r="AB307" s="101"/>
      <c r="AC307" s="102">
        <v>0</v>
      </c>
      <c r="AD307" s="103">
        <f t="shared" si="21"/>
        <v>44486.3592</v>
      </c>
    </row>
    <row r="308" spans="1:30" ht="15" outlineLevel="2">
      <c r="A308" s="100">
        <v>3840</v>
      </c>
      <c r="B308" s="100">
        <v>84</v>
      </c>
      <c r="C308" s="100">
        <v>3500</v>
      </c>
      <c r="D308" s="100" t="s">
        <v>721</v>
      </c>
      <c r="E308" s="100">
        <v>37422235</v>
      </c>
      <c r="F308" s="100" t="s">
        <v>723</v>
      </c>
      <c r="G308" s="100">
        <v>3969.3</v>
      </c>
      <c r="H308" s="100">
        <v>997.72</v>
      </c>
      <c r="I308" s="100">
        <v>154.02</v>
      </c>
      <c r="J308" s="100">
        <v>0</v>
      </c>
      <c r="K308" s="100">
        <v>0</v>
      </c>
      <c r="L308" s="100">
        <v>14.91</v>
      </c>
      <c r="M308" s="100">
        <v>411.19</v>
      </c>
      <c r="N308" s="100">
        <v>5547.14</v>
      </c>
      <c r="O308" s="100">
        <v>193.21</v>
      </c>
      <c r="P308" s="100">
        <v>418.29</v>
      </c>
      <c r="Q308" s="100">
        <v>0</v>
      </c>
      <c r="R308" s="100">
        <v>823.87</v>
      </c>
      <c r="S308" s="101">
        <v>6982.51</v>
      </c>
      <c r="T308" s="101">
        <v>83790.12</v>
      </c>
      <c r="U308" s="101">
        <v>1380</v>
      </c>
      <c r="V308" s="101"/>
      <c r="W308" s="101"/>
      <c r="X308" s="101"/>
      <c r="Y308" s="101">
        <v>1725</v>
      </c>
      <c r="Z308" s="101">
        <v>85515.12</v>
      </c>
      <c r="AA308" s="101">
        <f t="shared" si="20"/>
        <v>2565.4536</v>
      </c>
      <c r="AB308" s="101">
        <v>509.88989999999995</v>
      </c>
      <c r="AC308" s="102">
        <v>0.8</v>
      </c>
      <c r="AD308" s="103">
        <f t="shared" si="21"/>
        <v>88590.46349999998</v>
      </c>
    </row>
    <row r="309" spans="1:30" ht="15" outlineLevel="2">
      <c r="A309" s="100">
        <v>3840</v>
      </c>
      <c r="B309" s="100">
        <v>84</v>
      </c>
      <c r="C309" s="100">
        <v>3500</v>
      </c>
      <c r="D309" s="100" t="s">
        <v>721</v>
      </c>
      <c r="E309" s="100">
        <v>40104150</v>
      </c>
      <c r="F309" s="100" t="s">
        <v>724</v>
      </c>
      <c r="G309" s="100">
        <v>1628.42</v>
      </c>
      <c r="H309" s="100">
        <v>0</v>
      </c>
      <c r="I309" s="100">
        <v>114.03</v>
      </c>
      <c r="J309" s="100">
        <v>0</v>
      </c>
      <c r="K309" s="100">
        <v>0</v>
      </c>
      <c r="L309" s="100">
        <v>0</v>
      </c>
      <c r="M309" s="100">
        <v>0</v>
      </c>
      <c r="N309" s="100">
        <v>1742.45</v>
      </c>
      <c r="O309" s="100">
        <v>60.11</v>
      </c>
      <c r="P309" s="100">
        <v>130.68</v>
      </c>
      <c r="Q309" s="100">
        <v>0</v>
      </c>
      <c r="R309" s="100">
        <v>317.55</v>
      </c>
      <c r="S309" s="101">
        <v>2250.79</v>
      </c>
      <c r="T309" s="101">
        <v>27009.48</v>
      </c>
      <c r="U309" s="101"/>
      <c r="V309" s="101"/>
      <c r="W309" s="101"/>
      <c r="X309" s="101"/>
      <c r="Y309" s="101">
        <v>0</v>
      </c>
      <c r="Z309" s="101">
        <v>27009.48</v>
      </c>
      <c r="AA309" s="101">
        <f t="shared" si="20"/>
        <v>810.2844</v>
      </c>
      <c r="AB309" s="101">
        <v>156.3129</v>
      </c>
      <c r="AC309" s="102">
        <v>0.33</v>
      </c>
      <c r="AD309" s="103">
        <f t="shared" si="21"/>
        <v>27976.0773</v>
      </c>
    </row>
    <row r="310" spans="1:30" ht="15" outlineLevel="2">
      <c r="A310" s="100">
        <v>3840</v>
      </c>
      <c r="B310" s="100">
        <v>84</v>
      </c>
      <c r="C310" s="100">
        <v>3500</v>
      </c>
      <c r="D310" s="100" t="s">
        <v>721</v>
      </c>
      <c r="E310" s="100">
        <v>66091836</v>
      </c>
      <c r="F310" s="100" t="s">
        <v>725</v>
      </c>
      <c r="G310" s="100">
        <v>1413.87</v>
      </c>
      <c r="H310" s="100">
        <v>0</v>
      </c>
      <c r="I310" s="100">
        <v>114.03</v>
      </c>
      <c r="J310" s="100">
        <v>0</v>
      </c>
      <c r="K310" s="100">
        <v>0</v>
      </c>
      <c r="L310" s="100">
        <v>0</v>
      </c>
      <c r="M310" s="100">
        <v>104.28</v>
      </c>
      <c r="N310" s="100">
        <v>1632.18</v>
      </c>
      <c r="O310" s="100">
        <v>57.35</v>
      </c>
      <c r="P310" s="100">
        <v>124.66</v>
      </c>
      <c r="Q310" s="100">
        <v>0</v>
      </c>
      <c r="R310" s="100">
        <v>305.7</v>
      </c>
      <c r="S310" s="101">
        <v>2119.89</v>
      </c>
      <c r="T310" s="101">
        <v>25438.68</v>
      </c>
      <c r="U310" s="101"/>
      <c r="V310" s="101"/>
      <c r="W310" s="101"/>
      <c r="X310" s="101"/>
      <c r="Y310" s="101">
        <v>0</v>
      </c>
      <c r="Z310" s="101">
        <v>25438.68</v>
      </c>
      <c r="AA310" s="101">
        <f t="shared" si="20"/>
        <v>763.1604</v>
      </c>
      <c r="AB310" s="101">
        <v>249.27799999999996</v>
      </c>
      <c r="AC310" s="102">
        <v>0.33</v>
      </c>
      <c r="AD310" s="103">
        <f t="shared" si="21"/>
        <v>26451.1184</v>
      </c>
    </row>
    <row r="311" spans="1:30" ht="15" outlineLevel="2">
      <c r="A311" s="100">
        <v>3840</v>
      </c>
      <c r="B311" s="100">
        <v>84</v>
      </c>
      <c r="C311" s="100">
        <v>3500</v>
      </c>
      <c r="D311" s="100" t="s">
        <v>721</v>
      </c>
      <c r="E311" s="100">
        <v>300150661</v>
      </c>
      <c r="F311" s="100" t="s">
        <v>726</v>
      </c>
      <c r="G311" s="100">
        <v>3885.91</v>
      </c>
      <c r="H311" s="100">
        <v>0</v>
      </c>
      <c r="I311" s="100">
        <v>575.51</v>
      </c>
      <c r="J311" s="100">
        <v>398.96</v>
      </c>
      <c r="K311" s="100">
        <v>376.34</v>
      </c>
      <c r="L311" s="100">
        <v>0</v>
      </c>
      <c r="M311" s="100">
        <v>214.59</v>
      </c>
      <c r="N311" s="100">
        <v>5451.31</v>
      </c>
      <c r="O311" s="100">
        <v>191.01</v>
      </c>
      <c r="P311" s="100">
        <v>415.25</v>
      </c>
      <c r="Q311" s="100">
        <v>0</v>
      </c>
      <c r="R311" s="100">
        <v>942.4</v>
      </c>
      <c r="S311" s="101">
        <v>6999.97</v>
      </c>
      <c r="T311" s="101">
        <v>83999.64</v>
      </c>
      <c r="U311" s="101">
        <v>2491.78</v>
      </c>
      <c r="V311" s="101">
        <v>755</v>
      </c>
      <c r="W311" s="101"/>
      <c r="X311" s="101"/>
      <c r="Y311" s="101">
        <v>4058.4750000000004</v>
      </c>
      <c r="Z311" s="101">
        <v>88058.115</v>
      </c>
      <c r="AA311" s="101">
        <f t="shared" si="20"/>
        <v>2641.74345</v>
      </c>
      <c r="AB311" s="101">
        <v>677.9999999999999</v>
      </c>
      <c r="AC311" s="102">
        <v>0.6</v>
      </c>
      <c r="AD311" s="103">
        <f t="shared" si="21"/>
        <v>91377.85845</v>
      </c>
    </row>
    <row r="312" spans="1:30" ht="15" outlineLevel="2">
      <c r="A312" s="100">
        <v>3840</v>
      </c>
      <c r="B312" s="100">
        <v>84</v>
      </c>
      <c r="C312" s="100">
        <v>3500</v>
      </c>
      <c r="D312" s="100" t="s">
        <v>721</v>
      </c>
      <c r="E312" s="100">
        <v>300376522</v>
      </c>
      <c r="F312" s="100" t="s">
        <v>727</v>
      </c>
      <c r="G312" s="100">
        <v>4576.92</v>
      </c>
      <c r="H312" s="100">
        <v>0</v>
      </c>
      <c r="I312" s="100">
        <v>223.23</v>
      </c>
      <c r="J312" s="100">
        <v>360.73</v>
      </c>
      <c r="K312" s="100">
        <v>0</v>
      </c>
      <c r="L312" s="100">
        <v>0</v>
      </c>
      <c r="M312" s="100">
        <v>396</v>
      </c>
      <c r="N312" s="100">
        <v>5556.88</v>
      </c>
      <c r="O312" s="100">
        <v>193.92</v>
      </c>
      <c r="P312" s="100">
        <v>419.02</v>
      </c>
      <c r="Q312" s="100">
        <v>0</v>
      </c>
      <c r="R312" s="100">
        <v>579.22</v>
      </c>
      <c r="S312" s="101">
        <v>6749.04</v>
      </c>
      <c r="T312" s="101">
        <v>80988.48</v>
      </c>
      <c r="U312" s="101">
        <v>1946.38</v>
      </c>
      <c r="V312" s="101">
        <v>742.38</v>
      </c>
      <c r="W312" s="101"/>
      <c r="X312" s="101"/>
      <c r="Y312" s="101">
        <v>3360.9500000000003</v>
      </c>
      <c r="Z312" s="101">
        <v>84349.43</v>
      </c>
      <c r="AA312" s="101">
        <f t="shared" si="20"/>
        <v>2530.4828999999995</v>
      </c>
      <c r="AB312" s="101">
        <v>698.2948</v>
      </c>
      <c r="AC312" s="102">
        <v>0.75</v>
      </c>
      <c r="AD312" s="103">
        <f t="shared" si="21"/>
        <v>87578.2077</v>
      </c>
    </row>
    <row r="313" spans="1:30" ht="15" outlineLevel="2">
      <c r="A313" s="100">
        <v>3840</v>
      </c>
      <c r="B313" s="100">
        <v>84</v>
      </c>
      <c r="C313" s="100">
        <v>3500</v>
      </c>
      <c r="D313" s="100" t="s">
        <v>721</v>
      </c>
      <c r="E313" s="100">
        <v>300378403</v>
      </c>
      <c r="F313" s="100" t="s">
        <v>728</v>
      </c>
      <c r="G313" s="100">
        <v>1782.93</v>
      </c>
      <c r="H313" s="100">
        <v>0</v>
      </c>
      <c r="I313" s="100">
        <v>115.31</v>
      </c>
      <c r="J313" s="100">
        <v>0</v>
      </c>
      <c r="K313" s="100">
        <v>0</v>
      </c>
      <c r="L313" s="100">
        <v>0</v>
      </c>
      <c r="M313" s="100">
        <v>0</v>
      </c>
      <c r="N313" s="100">
        <v>1898.24</v>
      </c>
      <c r="O313" s="100">
        <v>66.52</v>
      </c>
      <c r="P313" s="100">
        <v>144.62</v>
      </c>
      <c r="Q313" s="100">
        <v>0</v>
      </c>
      <c r="R313" s="100">
        <v>377.68</v>
      </c>
      <c r="S313" s="101">
        <v>2487.06</v>
      </c>
      <c r="T313" s="101">
        <v>29844.72</v>
      </c>
      <c r="U313" s="101">
        <v>650</v>
      </c>
      <c r="V313" s="101"/>
      <c r="W313" s="101"/>
      <c r="X313" s="101"/>
      <c r="Y313" s="101">
        <v>812.5</v>
      </c>
      <c r="Z313" s="101">
        <v>30657.22</v>
      </c>
      <c r="AA313" s="101">
        <f t="shared" si="20"/>
        <v>919.7166</v>
      </c>
      <c r="AB313" s="101">
        <v>406.79999999999995</v>
      </c>
      <c r="AC313" s="102">
        <v>0.36</v>
      </c>
      <c r="AD313" s="103">
        <f t="shared" si="21"/>
        <v>31983.7366</v>
      </c>
    </row>
    <row r="314" spans="1:30" ht="15" outlineLevel="2">
      <c r="A314" s="100">
        <v>3840</v>
      </c>
      <c r="B314" s="100">
        <v>84</v>
      </c>
      <c r="C314" s="100">
        <v>3500</v>
      </c>
      <c r="D314" s="100" t="s">
        <v>721</v>
      </c>
      <c r="E314" s="100">
        <v>300828399</v>
      </c>
      <c r="F314" s="100" t="s">
        <v>729</v>
      </c>
      <c r="G314" s="100">
        <v>1630.39</v>
      </c>
      <c r="H314" s="100">
        <v>0</v>
      </c>
      <c r="I314" s="100">
        <v>114.03</v>
      </c>
      <c r="J314" s="100">
        <v>0</v>
      </c>
      <c r="K314" s="100">
        <v>0</v>
      </c>
      <c r="L314" s="100">
        <v>0</v>
      </c>
      <c r="M314" s="100">
        <v>104.28</v>
      </c>
      <c r="N314" s="100">
        <v>1848.7</v>
      </c>
      <c r="O314" s="100">
        <v>65.86</v>
      </c>
      <c r="P314" s="100">
        <v>143.15</v>
      </c>
      <c r="Q314" s="100">
        <v>0</v>
      </c>
      <c r="R314" s="100">
        <v>377.92</v>
      </c>
      <c r="S314" s="101">
        <v>2435.63</v>
      </c>
      <c r="T314" s="101">
        <v>29227.56</v>
      </c>
      <c r="U314" s="101"/>
      <c r="V314" s="101"/>
      <c r="W314" s="101"/>
      <c r="X314" s="101"/>
      <c r="Y314" s="101">
        <v>0</v>
      </c>
      <c r="Z314" s="101">
        <v>29227.56</v>
      </c>
      <c r="AA314" s="101">
        <f t="shared" si="20"/>
        <v>876.8268</v>
      </c>
      <c r="AB314" s="101">
        <v>156.3129</v>
      </c>
      <c r="AC314" s="102">
        <v>0.33</v>
      </c>
      <c r="AD314" s="103">
        <f t="shared" si="21"/>
        <v>30260.6997</v>
      </c>
    </row>
    <row r="315" spans="1:30" ht="15" outlineLevel="2">
      <c r="A315" s="100">
        <v>3840</v>
      </c>
      <c r="B315" s="100">
        <v>84</v>
      </c>
      <c r="C315" s="100">
        <v>3500</v>
      </c>
      <c r="D315" s="100" t="s">
        <v>721</v>
      </c>
      <c r="E315" s="100">
        <v>302513650</v>
      </c>
      <c r="F315" s="100" t="s">
        <v>730</v>
      </c>
      <c r="G315" s="100">
        <v>2991.04</v>
      </c>
      <c r="H315" s="100">
        <v>0</v>
      </c>
      <c r="I315" s="100">
        <v>662.15</v>
      </c>
      <c r="J315" s="100">
        <v>0</v>
      </c>
      <c r="K315" s="100">
        <v>0</v>
      </c>
      <c r="L315" s="100">
        <v>0</v>
      </c>
      <c r="M315" s="100">
        <v>0</v>
      </c>
      <c r="N315" s="100">
        <v>3653.19</v>
      </c>
      <c r="O315" s="100">
        <v>127.07</v>
      </c>
      <c r="P315" s="100">
        <v>276.24</v>
      </c>
      <c r="Q315" s="100">
        <v>0</v>
      </c>
      <c r="R315" s="100">
        <v>530.49</v>
      </c>
      <c r="S315" s="101">
        <v>4586.99</v>
      </c>
      <c r="T315" s="101">
        <v>55043.88</v>
      </c>
      <c r="U315" s="101">
        <v>833.7</v>
      </c>
      <c r="V315" s="101"/>
      <c r="W315" s="101"/>
      <c r="X315" s="101"/>
      <c r="Y315" s="101">
        <v>1042.125</v>
      </c>
      <c r="Z315" s="101">
        <v>56086.005</v>
      </c>
      <c r="AA315" s="101">
        <f t="shared" si="20"/>
        <v>1682.5801499999998</v>
      </c>
      <c r="AB315" s="101">
        <v>147.3068</v>
      </c>
      <c r="AC315" s="102">
        <v>0.5</v>
      </c>
      <c r="AD315" s="103">
        <f t="shared" si="21"/>
        <v>57915.89195</v>
      </c>
    </row>
    <row r="316" spans="1:30" ht="15" outlineLevel="2">
      <c r="A316" s="100">
        <v>3840</v>
      </c>
      <c r="B316" s="100">
        <v>84</v>
      </c>
      <c r="C316" s="100">
        <v>3500</v>
      </c>
      <c r="D316" s="100" t="s">
        <v>721</v>
      </c>
      <c r="E316" s="100">
        <v>305316267</v>
      </c>
      <c r="F316" s="100" t="s">
        <v>731</v>
      </c>
      <c r="G316" s="100">
        <v>1513.77</v>
      </c>
      <c r="H316" s="100">
        <v>0</v>
      </c>
      <c r="I316" s="100">
        <v>115.31</v>
      </c>
      <c r="J316" s="100">
        <v>0</v>
      </c>
      <c r="K316" s="100">
        <v>0</v>
      </c>
      <c r="L316" s="100">
        <v>0</v>
      </c>
      <c r="M316" s="100">
        <v>0</v>
      </c>
      <c r="N316" s="100">
        <v>1629.08</v>
      </c>
      <c r="O316" s="100">
        <v>57.24</v>
      </c>
      <c r="P316" s="100">
        <v>124.43</v>
      </c>
      <c r="Q316" s="100">
        <v>0</v>
      </c>
      <c r="R316" s="100">
        <v>325.19</v>
      </c>
      <c r="S316" s="101">
        <v>2135.94</v>
      </c>
      <c r="T316" s="101">
        <v>25631.28</v>
      </c>
      <c r="U316" s="101">
        <v>765</v>
      </c>
      <c r="V316" s="101"/>
      <c r="W316" s="101"/>
      <c r="X316" s="101"/>
      <c r="Y316" s="101">
        <v>956.25</v>
      </c>
      <c r="Z316" s="101">
        <v>26587.53</v>
      </c>
      <c r="AA316" s="101">
        <f t="shared" si="20"/>
        <v>797.6258999999999</v>
      </c>
      <c r="AB316" s="101">
        <v>271.94579999999996</v>
      </c>
      <c r="AC316" s="102">
        <v>0.36</v>
      </c>
      <c r="AD316" s="103">
        <f t="shared" si="21"/>
        <v>27657.1017</v>
      </c>
    </row>
    <row r="317" spans="1:30" ht="15" outlineLevel="2">
      <c r="A317" s="100">
        <v>3840</v>
      </c>
      <c r="B317" s="100">
        <v>84</v>
      </c>
      <c r="C317" s="100">
        <v>3500</v>
      </c>
      <c r="D317" s="100" t="s">
        <v>721</v>
      </c>
      <c r="E317" s="100">
        <v>311406912</v>
      </c>
      <c r="F317" s="100" t="s">
        <v>732</v>
      </c>
      <c r="G317" s="100">
        <v>3834</v>
      </c>
      <c r="H317" s="100">
        <v>0</v>
      </c>
      <c r="I317" s="100">
        <v>100</v>
      </c>
      <c r="J317" s="100">
        <v>0</v>
      </c>
      <c r="K317" s="100">
        <v>0</v>
      </c>
      <c r="L317" s="100">
        <v>0</v>
      </c>
      <c r="M317" s="100">
        <v>0</v>
      </c>
      <c r="N317" s="100">
        <v>3934</v>
      </c>
      <c r="O317" s="100">
        <v>135.72</v>
      </c>
      <c r="P317" s="100">
        <v>295.05</v>
      </c>
      <c r="Q317" s="100">
        <v>0</v>
      </c>
      <c r="R317" s="100">
        <v>726.92</v>
      </c>
      <c r="S317" s="101">
        <v>5091.69</v>
      </c>
      <c r="T317" s="101">
        <v>61100.28</v>
      </c>
      <c r="U317" s="101">
        <v>1491</v>
      </c>
      <c r="V317" s="101"/>
      <c r="W317" s="101"/>
      <c r="X317" s="101"/>
      <c r="Y317" s="101">
        <v>1863.75</v>
      </c>
      <c r="Z317" s="101">
        <v>62964.03</v>
      </c>
      <c r="AA317" s="101">
        <f t="shared" si="20"/>
        <v>1888.9208999999998</v>
      </c>
      <c r="AB317" s="101"/>
      <c r="AC317" s="102">
        <v>0</v>
      </c>
      <c r="AD317" s="103">
        <f t="shared" si="21"/>
        <v>64852.950899999996</v>
      </c>
    </row>
    <row r="318" spans="1:30" ht="15" outlineLevel="2">
      <c r="A318" s="100">
        <v>3840</v>
      </c>
      <c r="B318" s="100">
        <v>84</v>
      </c>
      <c r="C318" s="100">
        <v>3500</v>
      </c>
      <c r="D318" s="100" t="s">
        <v>721</v>
      </c>
      <c r="E318" s="100">
        <v>311409031</v>
      </c>
      <c r="F318" s="100" t="s">
        <v>733</v>
      </c>
      <c r="G318" s="100">
        <v>1307.39</v>
      </c>
      <c r="H318" s="100">
        <v>0</v>
      </c>
      <c r="I318" s="100">
        <v>111.91</v>
      </c>
      <c r="J318" s="100">
        <v>0</v>
      </c>
      <c r="K318" s="100">
        <v>0</v>
      </c>
      <c r="L318" s="100">
        <v>0</v>
      </c>
      <c r="M318" s="100">
        <v>0</v>
      </c>
      <c r="N318" s="100">
        <v>1419.3</v>
      </c>
      <c r="O318" s="100">
        <v>50</v>
      </c>
      <c r="P318" s="100">
        <v>108.7</v>
      </c>
      <c r="Q318" s="100">
        <v>0</v>
      </c>
      <c r="R318" s="100">
        <v>284.93</v>
      </c>
      <c r="S318" s="101">
        <v>1862.93</v>
      </c>
      <c r="T318" s="101">
        <v>22355.16</v>
      </c>
      <c r="U318" s="101"/>
      <c r="V318" s="101"/>
      <c r="W318" s="101"/>
      <c r="X318" s="101"/>
      <c r="Y318" s="101">
        <v>0</v>
      </c>
      <c r="Z318" s="101">
        <v>22355.16</v>
      </c>
      <c r="AA318" s="101">
        <f t="shared" si="20"/>
        <v>670.6548</v>
      </c>
      <c r="AB318" s="101">
        <v>406.79999999999995</v>
      </c>
      <c r="AC318" s="102">
        <v>0.28</v>
      </c>
      <c r="AD318" s="103">
        <f t="shared" si="21"/>
        <v>23432.6148</v>
      </c>
    </row>
    <row r="319" spans="1:52" s="174" customFormat="1" ht="15.75" outlineLevel="1">
      <c r="A319" s="169"/>
      <c r="B319" s="169"/>
      <c r="C319" s="175" t="s">
        <v>949</v>
      </c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2">
        <f>SUBTOTAL(9,AC306:AC318)</f>
        <v>5.090000000000001</v>
      </c>
      <c r="AD319" s="173">
        <f>SUBTOTAL(9,AD306:AD318)</f>
        <v>650381.4578000001</v>
      </c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</row>
    <row r="320" spans="1:30" ht="15" outlineLevel="2">
      <c r="A320" s="100">
        <v>3840</v>
      </c>
      <c r="B320" s="100">
        <v>84</v>
      </c>
      <c r="C320" s="100">
        <v>5000</v>
      </c>
      <c r="D320" s="100" t="s">
        <v>734</v>
      </c>
      <c r="E320" s="100">
        <v>59450502</v>
      </c>
      <c r="F320" s="100" t="s">
        <v>735</v>
      </c>
      <c r="G320" s="100">
        <v>6516.2</v>
      </c>
      <c r="H320" s="100">
        <v>0</v>
      </c>
      <c r="I320" s="100">
        <v>244.2</v>
      </c>
      <c r="J320" s="100">
        <v>0</v>
      </c>
      <c r="K320" s="100">
        <v>0</v>
      </c>
      <c r="L320" s="100">
        <v>0</v>
      </c>
      <c r="M320" s="100">
        <v>0</v>
      </c>
      <c r="N320" s="100">
        <v>6760.4</v>
      </c>
      <c r="O320" s="100">
        <v>281.18</v>
      </c>
      <c r="P320" s="100">
        <v>509.28</v>
      </c>
      <c r="Q320" s="100">
        <v>0</v>
      </c>
      <c r="R320" s="100">
        <v>530.92</v>
      </c>
      <c r="S320" s="101">
        <v>8081.78</v>
      </c>
      <c r="T320" s="101">
        <v>96981.36</v>
      </c>
      <c r="U320" s="101">
        <v>5100</v>
      </c>
      <c r="V320" s="101">
        <v>2108</v>
      </c>
      <c r="W320" s="101"/>
      <c r="X320" s="101"/>
      <c r="Y320" s="101">
        <v>9010</v>
      </c>
      <c r="Z320" s="101">
        <v>105991.36</v>
      </c>
      <c r="AA320" s="101">
        <f>Z320*0.03</f>
        <v>3179.7408</v>
      </c>
      <c r="AB320" s="101">
        <v>1130</v>
      </c>
      <c r="AC320" s="102">
        <v>1</v>
      </c>
      <c r="AD320" s="103">
        <f>Z320+AA320+AB320</f>
        <v>110301.1008</v>
      </c>
    </row>
    <row r="321" spans="1:52" s="174" customFormat="1" ht="15.75" outlineLevel="1">
      <c r="A321" s="169"/>
      <c r="B321" s="169"/>
      <c r="C321" s="175" t="s">
        <v>912</v>
      </c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2">
        <f>SUBTOTAL(9,AC320:AC320)</f>
        <v>1</v>
      </c>
      <c r="AD321" s="173">
        <f>SUBTOTAL(9,AD320:AD320)</f>
        <v>110301.1008</v>
      </c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</row>
    <row r="322" spans="1:30" ht="15" outlineLevel="2">
      <c r="A322" s="100">
        <v>3840</v>
      </c>
      <c r="B322" s="100">
        <v>84</v>
      </c>
      <c r="C322" s="100">
        <v>7300</v>
      </c>
      <c r="D322" s="100" t="s">
        <v>736</v>
      </c>
      <c r="E322" s="100">
        <v>33954033</v>
      </c>
      <c r="F322" s="100" t="s">
        <v>719</v>
      </c>
      <c r="G322" s="100">
        <v>4200</v>
      </c>
      <c r="H322" s="100">
        <v>0</v>
      </c>
      <c r="I322" s="100">
        <v>102.5</v>
      </c>
      <c r="J322" s="100">
        <v>0</v>
      </c>
      <c r="K322" s="100">
        <v>0</v>
      </c>
      <c r="L322" s="100">
        <v>0</v>
      </c>
      <c r="M322" s="100">
        <v>0</v>
      </c>
      <c r="N322" s="100">
        <v>4302.5</v>
      </c>
      <c r="O322" s="100">
        <v>207.45</v>
      </c>
      <c r="P322" s="100">
        <v>323.81</v>
      </c>
      <c r="Q322" s="100">
        <v>0</v>
      </c>
      <c r="R322" s="100">
        <v>839.13</v>
      </c>
      <c r="S322" s="101">
        <v>5672.89</v>
      </c>
      <c r="T322" s="101">
        <v>68074.68000000001</v>
      </c>
      <c r="U322" s="101">
        <v>1439</v>
      </c>
      <c r="V322" s="101">
        <v>441.81</v>
      </c>
      <c r="W322" s="101"/>
      <c r="X322" s="101"/>
      <c r="Y322" s="101">
        <v>2351.0125</v>
      </c>
      <c r="Z322" s="101">
        <v>70425.6925</v>
      </c>
      <c r="AA322" s="101">
        <f>Z322*0.03</f>
        <v>2112.770775</v>
      </c>
      <c r="AB322" s="101"/>
      <c r="AC322" s="102">
        <v>0.5</v>
      </c>
      <c r="AD322" s="103">
        <f>Z322+AA322+AB322</f>
        <v>72538.463275</v>
      </c>
    </row>
    <row r="323" spans="1:30" ht="15" outlineLevel="2">
      <c r="A323" s="100"/>
      <c r="B323" s="100">
        <v>84</v>
      </c>
      <c r="C323" s="100">
        <v>7400</v>
      </c>
      <c r="D323" s="100" t="s">
        <v>962</v>
      </c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>
        <v>0.25</v>
      </c>
      <c r="AD323" s="103">
        <v>30000</v>
      </c>
    </row>
    <row r="324" spans="1:52" s="174" customFormat="1" ht="15.75" outlineLevel="1">
      <c r="A324" s="169"/>
      <c r="B324" s="169"/>
      <c r="C324" s="175" t="s">
        <v>940</v>
      </c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2">
        <f>SUBTOTAL(9,AC322:AC322)</f>
        <v>0.5</v>
      </c>
      <c r="AD324" s="173">
        <f>SUBTOTAL(9,AD322:AE323)</f>
        <v>102538.463275</v>
      </c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</row>
    <row r="325" spans="1:30" ht="15" outlineLevel="2">
      <c r="A325" s="100">
        <v>3840</v>
      </c>
      <c r="B325" s="100">
        <v>91</v>
      </c>
      <c r="C325" s="100">
        <v>3000</v>
      </c>
      <c r="D325" s="100" t="s">
        <v>737</v>
      </c>
      <c r="E325" s="100">
        <v>23158330</v>
      </c>
      <c r="F325" s="100" t="s">
        <v>738</v>
      </c>
      <c r="G325" s="100">
        <v>7032.51</v>
      </c>
      <c r="H325" s="100">
        <v>0</v>
      </c>
      <c r="I325" s="100">
        <v>264.2</v>
      </c>
      <c r="J325" s="100">
        <v>1761.09</v>
      </c>
      <c r="K325" s="100">
        <v>0</v>
      </c>
      <c r="L325" s="100">
        <v>0</v>
      </c>
      <c r="M325" s="100">
        <v>2337.09</v>
      </c>
      <c r="N325" s="100">
        <v>11394.89</v>
      </c>
      <c r="O325" s="100">
        <v>617.18</v>
      </c>
      <c r="P325" s="100">
        <v>856.87</v>
      </c>
      <c r="Q325" s="100">
        <v>0</v>
      </c>
      <c r="R325" s="100">
        <v>1100.74</v>
      </c>
      <c r="S325" s="101">
        <v>13969.68</v>
      </c>
      <c r="T325" s="101">
        <v>167636.16</v>
      </c>
      <c r="U325" s="101">
        <v>5100</v>
      </c>
      <c r="V325" s="101">
        <v>2108</v>
      </c>
      <c r="W325" s="101"/>
      <c r="X325" s="101">
        <v>6149</v>
      </c>
      <c r="Y325" s="101">
        <v>16696.25</v>
      </c>
      <c r="Z325" s="101">
        <v>184332.41</v>
      </c>
      <c r="AA325" s="101">
        <f>Z325*0.03</f>
        <v>5529.972299999999</v>
      </c>
      <c r="AB325" s="101">
        <v>1130</v>
      </c>
      <c r="AC325" s="102">
        <v>1</v>
      </c>
      <c r="AD325" s="103">
        <f>Z325+AA325+AB325</f>
        <v>190992.3823</v>
      </c>
    </row>
    <row r="326" spans="1:52" s="174" customFormat="1" ht="15.75" outlineLevel="1">
      <c r="A326" s="169"/>
      <c r="B326" s="169"/>
      <c r="C326" s="175" t="s">
        <v>911</v>
      </c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2">
        <f>SUBTOTAL(9,AC325:AC325)</f>
        <v>1</v>
      </c>
      <c r="AD326" s="173">
        <f>SUBTOTAL(9,AD325:AD325)</f>
        <v>190992.3823</v>
      </c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</row>
    <row r="327" spans="1:30" ht="15" outlineLevel="2">
      <c r="A327" s="100">
        <v>3840</v>
      </c>
      <c r="B327" s="100">
        <v>99</v>
      </c>
      <c r="C327" s="100">
        <v>0</v>
      </c>
      <c r="D327" s="100" t="s">
        <v>739</v>
      </c>
      <c r="E327" s="100">
        <v>20004594</v>
      </c>
      <c r="F327" s="100" t="s">
        <v>740</v>
      </c>
      <c r="G327" s="100">
        <v>0</v>
      </c>
      <c r="H327" s="100">
        <v>0</v>
      </c>
      <c r="I327" s="100">
        <v>0</v>
      </c>
      <c r="J327" s="100">
        <v>0</v>
      </c>
      <c r="K327" s="100">
        <v>7872.82</v>
      </c>
      <c r="L327" s="100">
        <v>0</v>
      </c>
      <c r="M327" s="100">
        <v>0</v>
      </c>
      <c r="N327" s="100">
        <v>7872.82</v>
      </c>
      <c r="O327" s="100">
        <v>0</v>
      </c>
      <c r="P327" s="100">
        <v>590.46</v>
      </c>
      <c r="Q327" s="100">
        <v>0</v>
      </c>
      <c r="R327" s="100">
        <v>0</v>
      </c>
      <c r="S327" s="101">
        <v>8463.28</v>
      </c>
      <c r="T327" s="101">
        <v>101559.36000000002</v>
      </c>
      <c r="U327" s="101"/>
      <c r="V327" s="101"/>
      <c r="W327" s="101"/>
      <c r="X327" s="101"/>
      <c r="Y327" s="101">
        <v>0</v>
      </c>
      <c r="Z327" s="101">
        <v>101559.36000000002</v>
      </c>
      <c r="AA327" s="101">
        <f aca="true" t="shared" si="22" ref="AA327:AA358">Z327*0.03</f>
        <v>3046.7808000000005</v>
      </c>
      <c r="AB327" s="101"/>
      <c r="AC327" s="102">
        <v>0.2097</v>
      </c>
      <c r="AD327" s="103">
        <f aca="true" t="shared" si="23" ref="AD327:AD358">Z327+AA327+AB327</f>
        <v>104606.14080000002</v>
      </c>
    </row>
    <row r="328" spans="1:30" ht="15" outlineLevel="2">
      <c r="A328" s="100">
        <v>3840</v>
      </c>
      <c r="B328" s="100">
        <v>99</v>
      </c>
      <c r="C328" s="100">
        <v>0</v>
      </c>
      <c r="D328" s="100" t="s">
        <v>739</v>
      </c>
      <c r="E328" s="100">
        <v>20005385</v>
      </c>
      <c r="F328" s="100" t="s">
        <v>741</v>
      </c>
      <c r="G328" s="100">
        <v>0</v>
      </c>
      <c r="H328" s="100">
        <v>0</v>
      </c>
      <c r="I328" s="100">
        <v>0</v>
      </c>
      <c r="J328" s="100">
        <v>0</v>
      </c>
      <c r="K328" s="100">
        <v>4435.76</v>
      </c>
      <c r="L328" s="100">
        <v>0</v>
      </c>
      <c r="M328" s="100">
        <v>0</v>
      </c>
      <c r="N328" s="100">
        <v>4435.76</v>
      </c>
      <c r="O328" s="100">
        <v>0</v>
      </c>
      <c r="P328" s="100">
        <v>332.68</v>
      </c>
      <c r="Q328" s="100">
        <v>0</v>
      </c>
      <c r="R328" s="100">
        <v>0</v>
      </c>
      <c r="S328" s="101">
        <v>4768.44</v>
      </c>
      <c r="T328" s="101">
        <v>57221.28</v>
      </c>
      <c r="U328" s="101">
        <v>2359.5</v>
      </c>
      <c r="V328" s="101">
        <v>1060</v>
      </c>
      <c r="W328" s="101"/>
      <c r="X328" s="101"/>
      <c r="Y328" s="101">
        <v>4274.375</v>
      </c>
      <c r="Z328" s="101">
        <v>61495.655</v>
      </c>
      <c r="AA328" s="101">
        <f t="shared" si="22"/>
        <v>1844.8696499999999</v>
      </c>
      <c r="AB328" s="101"/>
      <c r="AC328" s="102">
        <v>0.5</v>
      </c>
      <c r="AD328" s="103">
        <f t="shared" si="23"/>
        <v>63340.52465</v>
      </c>
    </row>
    <row r="329" spans="1:30" ht="15" outlineLevel="2">
      <c r="A329" s="100">
        <v>3840</v>
      </c>
      <c r="B329" s="100">
        <v>99</v>
      </c>
      <c r="C329" s="100">
        <v>0</v>
      </c>
      <c r="D329" s="100" t="s">
        <v>739</v>
      </c>
      <c r="E329" s="100">
        <v>20005674</v>
      </c>
      <c r="F329" s="100" t="s">
        <v>742</v>
      </c>
      <c r="G329" s="100">
        <v>0</v>
      </c>
      <c r="H329" s="100">
        <v>0</v>
      </c>
      <c r="I329" s="100">
        <v>0</v>
      </c>
      <c r="J329" s="100">
        <v>0</v>
      </c>
      <c r="K329" s="100">
        <v>2247.69</v>
      </c>
      <c r="L329" s="100">
        <v>0</v>
      </c>
      <c r="M329" s="100">
        <v>0</v>
      </c>
      <c r="N329" s="100">
        <v>2247.69</v>
      </c>
      <c r="O329" s="100">
        <v>0</v>
      </c>
      <c r="P329" s="100">
        <v>168.58</v>
      </c>
      <c r="Q329" s="100">
        <v>0</v>
      </c>
      <c r="R329" s="100">
        <v>0</v>
      </c>
      <c r="S329" s="101">
        <v>2416.27</v>
      </c>
      <c r="T329" s="101">
        <v>28995.239999999998</v>
      </c>
      <c r="U329" s="101">
        <v>1746.03</v>
      </c>
      <c r="V329" s="101">
        <v>562.4</v>
      </c>
      <c r="W329" s="101"/>
      <c r="X329" s="101"/>
      <c r="Y329" s="101">
        <v>2885.5375</v>
      </c>
      <c r="Z329" s="101">
        <v>31880.777499999997</v>
      </c>
      <c r="AA329" s="101">
        <f t="shared" si="22"/>
        <v>956.4233249999999</v>
      </c>
      <c r="AB329" s="101"/>
      <c r="AC329" s="102">
        <v>0.37</v>
      </c>
      <c r="AD329" s="103">
        <f t="shared" si="23"/>
        <v>32837.200825</v>
      </c>
    </row>
    <row r="330" spans="1:30" ht="15" outlineLevel="2">
      <c r="A330" s="100">
        <v>3840</v>
      </c>
      <c r="B330" s="100">
        <v>99</v>
      </c>
      <c r="C330" s="100">
        <v>0</v>
      </c>
      <c r="D330" s="100" t="s">
        <v>739</v>
      </c>
      <c r="E330" s="100">
        <v>20005831</v>
      </c>
      <c r="F330" s="100" t="s">
        <v>743</v>
      </c>
      <c r="G330" s="100">
        <v>0</v>
      </c>
      <c r="H330" s="100">
        <v>0</v>
      </c>
      <c r="I330" s="100">
        <v>0</v>
      </c>
      <c r="J330" s="100">
        <v>0</v>
      </c>
      <c r="K330" s="100">
        <v>11635.4</v>
      </c>
      <c r="L330" s="100">
        <v>0</v>
      </c>
      <c r="M330" s="100">
        <v>0</v>
      </c>
      <c r="N330" s="100">
        <v>11635.4</v>
      </c>
      <c r="O330" s="100">
        <v>0</v>
      </c>
      <c r="P330" s="100">
        <v>872.66</v>
      </c>
      <c r="Q330" s="100">
        <v>0</v>
      </c>
      <c r="R330" s="100">
        <v>0</v>
      </c>
      <c r="S330" s="101">
        <v>12508.06</v>
      </c>
      <c r="T330" s="101">
        <v>150096.72</v>
      </c>
      <c r="U330" s="101"/>
      <c r="V330" s="101"/>
      <c r="W330" s="101"/>
      <c r="X330" s="101"/>
      <c r="Y330" s="101">
        <v>0</v>
      </c>
      <c r="Z330" s="101">
        <v>150096.72</v>
      </c>
      <c r="AA330" s="101">
        <f t="shared" si="22"/>
        <v>4502.9016</v>
      </c>
      <c r="AB330" s="101"/>
      <c r="AC330" s="102">
        <v>0.327</v>
      </c>
      <c r="AD330" s="103">
        <f t="shared" si="23"/>
        <v>154599.6216</v>
      </c>
    </row>
    <row r="331" spans="1:30" ht="15" outlineLevel="2">
      <c r="A331" s="100">
        <v>3840</v>
      </c>
      <c r="B331" s="100">
        <v>99</v>
      </c>
      <c r="C331" s="100">
        <v>0</v>
      </c>
      <c r="D331" s="100" t="s">
        <v>739</v>
      </c>
      <c r="E331" s="100">
        <v>20006201</v>
      </c>
      <c r="F331" s="100" t="s">
        <v>744</v>
      </c>
      <c r="G331" s="100">
        <v>0</v>
      </c>
      <c r="H331" s="100">
        <v>0</v>
      </c>
      <c r="I331" s="100">
        <v>0</v>
      </c>
      <c r="J331" s="100">
        <v>0</v>
      </c>
      <c r="K331" s="100">
        <v>3453.78</v>
      </c>
      <c r="L331" s="100">
        <v>0</v>
      </c>
      <c r="M331" s="100">
        <v>0</v>
      </c>
      <c r="N331" s="100">
        <v>3453.78</v>
      </c>
      <c r="O331" s="100">
        <v>0</v>
      </c>
      <c r="P331" s="100">
        <v>259.03</v>
      </c>
      <c r="Q331" s="100">
        <v>0</v>
      </c>
      <c r="R331" s="100">
        <v>0</v>
      </c>
      <c r="S331" s="101">
        <v>3712.81</v>
      </c>
      <c r="T331" s="101">
        <v>44553.72</v>
      </c>
      <c r="U331" s="101">
        <v>1887.6</v>
      </c>
      <c r="V331" s="101">
        <v>848</v>
      </c>
      <c r="W331" s="101"/>
      <c r="X331" s="101"/>
      <c r="Y331" s="101">
        <v>3419.5</v>
      </c>
      <c r="Z331" s="101">
        <v>47973.22</v>
      </c>
      <c r="AA331" s="101">
        <f t="shared" si="22"/>
        <v>1439.1966</v>
      </c>
      <c r="AB331" s="101"/>
      <c r="AC331" s="102">
        <v>0.4</v>
      </c>
      <c r="AD331" s="103">
        <f t="shared" si="23"/>
        <v>49412.416600000004</v>
      </c>
    </row>
    <row r="332" spans="1:30" ht="15" outlineLevel="2">
      <c r="A332" s="100">
        <v>3840</v>
      </c>
      <c r="B332" s="100">
        <v>99</v>
      </c>
      <c r="C332" s="100">
        <v>0</v>
      </c>
      <c r="D332" s="100" t="s">
        <v>739</v>
      </c>
      <c r="E332" s="100">
        <v>20007555</v>
      </c>
      <c r="F332" s="100" t="s">
        <v>745</v>
      </c>
      <c r="G332" s="100">
        <v>0</v>
      </c>
      <c r="H332" s="100">
        <v>0</v>
      </c>
      <c r="I332" s="100">
        <v>0</v>
      </c>
      <c r="J332" s="100">
        <v>0</v>
      </c>
      <c r="K332" s="100">
        <v>2264.43</v>
      </c>
      <c r="L332" s="100">
        <v>0</v>
      </c>
      <c r="M332" s="100">
        <v>0</v>
      </c>
      <c r="N332" s="100">
        <v>2264.43</v>
      </c>
      <c r="O332" s="100">
        <v>0</v>
      </c>
      <c r="P332" s="100">
        <v>169.83</v>
      </c>
      <c r="Q332" s="100">
        <v>0</v>
      </c>
      <c r="R332" s="100">
        <v>0</v>
      </c>
      <c r="S332" s="101">
        <v>2434.26</v>
      </c>
      <c r="T332" s="101">
        <v>29211.120000000003</v>
      </c>
      <c r="U332" s="101">
        <v>1277.13</v>
      </c>
      <c r="V332" s="101">
        <v>485.48</v>
      </c>
      <c r="W332" s="101">
        <v>1320.52</v>
      </c>
      <c r="X332" s="101"/>
      <c r="Y332" s="101">
        <v>3853.9125000000004</v>
      </c>
      <c r="Z332" s="101">
        <v>33065.0325</v>
      </c>
      <c r="AA332" s="101">
        <f t="shared" si="22"/>
        <v>991.950975</v>
      </c>
      <c r="AB332" s="101"/>
      <c r="AC332" s="102">
        <v>0.229</v>
      </c>
      <c r="AD332" s="103">
        <f t="shared" si="23"/>
        <v>34056.983475</v>
      </c>
    </row>
    <row r="333" spans="1:30" ht="15" outlineLevel="2">
      <c r="A333" s="100">
        <v>3840</v>
      </c>
      <c r="B333" s="100">
        <v>99</v>
      </c>
      <c r="C333" s="100">
        <v>0</v>
      </c>
      <c r="D333" s="100" t="s">
        <v>739</v>
      </c>
      <c r="E333" s="100">
        <v>20010542</v>
      </c>
      <c r="F333" s="100" t="s">
        <v>746</v>
      </c>
      <c r="G333" s="100">
        <v>0</v>
      </c>
      <c r="H333" s="100">
        <v>0</v>
      </c>
      <c r="I333" s="100">
        <v>0</v>
      </c>
      <c r="J333" s="100">
        <v>0</v>
      </c>
      <c r="K333" s="100">
        <v>2370.69</v>
      </c>
      <c r="L333" s="100">
        <v>0</v>
      </c>
      <c r="M333" s="100">
        <v>0</v>
      </c>
      <c r="N333" s="100">
        <v>2370.69</v>
      </c>
      <c r="O333" s="100">
        <v>0</v>
      </c>
      <c r="P333" s="100">
        <v>177.8</v>
      </c>
      <c r="Q333" s="100">
        <v>0</v>
      </c>
      <c r="R333" s="100">
        <v>0</v>
      </c>
      <c r="S333" s="101">
        <v>2548.49</v>
      </c>
      <c r="T333" s="101">
        <v>30581.879999999997</v>
      </c>
      <c r="U333" s="101">
        <v>2023.16</v>
      </c>
      <c r="V333" s="101">
        <v>833.16</v>
      </c>
      <c r="W333" s="101"/>
      <c r="X333" s="101"/>
      <c r="Y333" s="101">
        <v>3570.4</v>
      </c>
      <c r="Z333" s="101">
        <v>34152.28</v>
      </c>
      <c r="AA333" s="101">
        <f t="shared" si="22"/>
        <v>1024.5683999999999</v>
      </c>
      <c r="AB333" s="101"/>
      <c r="AC333" s="102">
        <v>0.393</v>
      </c>
      <c r="AD333" s="103">
        <f t="shared" si="23"/>
        <v>35176.848399999995</v>
      </c>
    </row>
    <row r="334" spans="1:30" ht="15" outlineLevel="2">
      <c r="A334" s="100">
        <v>3840</v>
      </c>
      <c r="B334" s="100">
        <v>99</v>
      </c>
      <c r="C334" s="100">
        <v>0</v>
      </c>
      <c r="D334" s="100" t="s">
        <v>739</v>
      </c>
      <c r="E334" s="100">
        <v>20010757</v>
      </c>
      <c r="F334" s="100" t="s">
        <v>747</v>
      </c>
      <c r="G334" s="100">
        <v>0</v>
      </c>
      <c r="H334" s="100">
        <v>0</v>
      </c>
      <c r="I334" s="100">
        <v>0</v>
      </c>
      <c r="J334" s="100">
        <v>0</v>
      </c>
      <c r="K334" s="100">
        <v>3377.3</v>
      </c>
      <c r="L334" s="100">
        <v>0</v>
      </c>
      <c r="M334" s="100">
        <v>0</v>
      </c>
      <c r="N334" s="100">
        <v>3377.3</v>
      </c>
      <c r="O334" s="100">
        <v>0</v>
      </c>
      <c r="P334" s="100">
        <v>253.3</v>
      </c>
      <c r="Q334" s="100">
        <v>0</v>
      </c>
      <c r="R334" s="100">
        <v>0</v>
      </c>
      <c r="S334" s="101">
        <v>3630.6</v>
      </c>
      <c r="T334" s="101">
        <v>43567.2</v>
      </c>
      <c r="U334" s="101">
        <v>2213.64</v>
      </c>
      <c r="V334" s="101">
        <v>911.6</v>
      </c>
      <c r="W334" s="101"/>
      <c r="X334" s="101"/>
      <c r="Y334" s="101">
        <v>3906.5499999999997</v>
      </c>
      <c r="Z334" s="101">
        <v>47473.75</v>
      </c>
      <c r="AA334" s="101">
        <f t="shared" si="22"/>
        <v>1424.2124999999999</v>
      </c>
      <c r="AB334" s="101"/>
      <c r="AC334" s="102">
        <v>0.43</v>
      </c>
      <c r="AD334" s="103">
        <f t="shared" si="23"/>
        <v>48897.9625</v>
      </c>
    </row>
    <row r="335" spans="1:30" ht="15" outlineLevel="2">
      <c r="A335" s="100">
        <v>3840</v>
      </c>
      <c r="B335" s="100">
        <v>99</v>
      </c>
      <c r="C335" s="100">
        <v>0</v>
      </c>
      <c r="D335" s="100" t="s">
        <v>739</v>
      </c>
      <c r="E335" s="100">
        <v>20010906</v>
      </c>
      <c r="F335" s="100" t="s">
        <v>748</v>
      </c>
      <c r="G335" s="100">
        <v>0</v>
      </c>
      <c r="H335" s="100">
        <v>0</v>
      </c>
      <c r="I335" s="100">
        <v>0</v>
      </c>
      <c r="J335" s="100">
        <v>0</v>
      </c>
      <c r="K335" s="100">
        <v>5060.98</v>
      </c>
      <c r="L335" s="100">
        <v>0</v>
      </c>
      <c r="M335" s="100">
        <v>0</v>
      </c>
      <c r="N335" s="100">
        <v>5060.98</v>
      </c>
      <c r="O335" s="100">
        <v>0</v>
      </c>
      <c r="P335" s="100">
        <v>379.57</v>
      </c>
      <c r="Q335" s="100">
        <v>0</v>
      </c>
      <c r="R335" s="100">
        <v>0</v>
      </c>
      <c r="S335" s="101">
        <v>5440.55</v>
      </c>
      <c r="T335" s="101">
        <v>65286.600000000006</v>
      </c>
      <c r="U335" s="101">
        <v>3011.58</v>
      </c>
      <c r="V335" s="101">
        <v>1240.2</v>
      </c>
      <c r="W335" s="101"/>
      <c r="X335" s="101"/>
      <c r="Y335" s="101">
        <v>5314.724999999999</v>
      </c>
      <c r="Z335" s="101">
        <v>70601.32500000001</v>
      </c>
      <c r="AA335" s="101">
        <f t="shared" si="22"/>
        <v>2118.0397500000004</v>
      </c>
      <c r="AB335" s="101"/>
      <c r="AC335" s="102">
        <v>0.585</v>
      </c>
      <c r="AD335" s="103">
        <f t="shared" si="23"/>
        <v>72719.36475000001</v>
      </c>
    </row>
    <row r="336" spans="1:30" ht="15" outlineLevel="2">
      <c r="A336" s="100">
        <v>3840</v>
      </c>
      <c r="B336" s="100">
        <v>99</v>
      </c>
      <c r="C336" s="100">
        <v>0</v>
      </c>
      <c r="D336" s="100" t="s">
        <v>739</v>
      </c>
      <c r="E336" s="100">
        <v>20011680</v>
      </c>
      <c r="F336" s="100" t="s">
        <v>749</v>
      </c>
      <c r="G336" s="100">
        <v>0</v>
      </c>
      <c r="H336" s="100">
        <v>0</v>
      </c>
      <c r="I336" s="100">
        <v>0</v>
      </c>
      <c r="J336" s="100">
        <v>0</v>
      </c>
      <c r="K336" s="100">
        <v>5338.76</v>
      </c>
      <c r="L336" s="100">
        <v>0</v>
      </c>
      <c r="M336" s="100">
        <v>0</v>
      </c>
      <c r="N336" s="100">
        <v>5338.76</v>
      </c>
      <c r="O336" s="100">
        <v>0</v>
      </c>
      <c r="P336" s="100">
        <v>400.41</v>
      </c>
      <c r="Q336" s="100">
        <v>0</v>
      </c>
      <c r="R336" s="100">
        <v>0</v>
      </c>
      <c r="S336" s="101">
        <v>5739.17</v>
      </c>
      <c r="T336" s="101">
        <v>68870.04000000001</v>
      </c>
      <c r="U336" s="101">
        <v>2574</v>
      </c>
      <c r="V336" s="101">
        <v>1060</v>
      </c>
      <c r="W336" s="101"/>
      <c r="X336" s="101"/>
      <c r="Y336" s="101">
        <v>4542.5</v>
      </c>
      <c r="Z336" s="101">
        <v>73412.54000000001</v>
      </c>
      <c r="AA336" s="101">
        <f t="shared" si="22"/>
        <v>2202.3762</v>
      </c>
      <c r="AB336" s="101"/>
      <c r="AC336" s="102">
        <v>0.5</v>
      </c>
      <c r="AD336" s="103">
        <f t="shared" si="23"/>
        <v>75614.9162</v>
      </c>
    </row>
    <row r="337" spans="1:30" ht="15" outlineLevel="2">
      <c r="A337" s="100">
        <v>3840</v>
      </c>
      <c r="B337" s="100">
        <v>99</v>
      </c>
      <c r="C337" s="100">
        <v>0</v>
      </c>
      <c r="D337" s="100" t="s">
        <v>739</v>
      </c>
      <c r="E337" s="100">
        <v>20015400</v>
      </c>
      <c r="F337" s="100" t="s">
        <v>750</v>
      </c>
      <c r="G337" s="100">
        <v>0</v>
      </c>
      <c r="H337" s="100">
        <v>0</v>
      </c>
      <c r="I337" s="100">
        <v>0</v>
      </c>
      <c r="J337" s="100">
        <v>0</v>
      </c>
      <c r="K337" s="100">
        <v>1775.11</v>
      </c>
      <c r="L337" s="100">
        <v>0</v>
      </c>
      <c r="M337" s="100">
        <v>0</v>
      </c>
      <c r="N337" s="100">
        <v>1775.11</v>
      </c>
      <c r="O337" s="100">
        <v>0</v>
      </c>
      <c r="P337" s="100">
        <v>133.13</v>
      </c>
      <c r="Q337" s="100">
        <v>0</v>
      </c>
      <c r="R337" s="100">
        <v>0</v>
      </c>
      <c r="S337" s="101">
        <v>1908.24</v>
      </c>
      <c r="T337" s="101">
        <v>22898.88</v>
      </c>
      <c r="U337" s="101">
        <v>1115.4</v>
      </c>
      <c r="V337" s="101">
        <v>551.2</v>
      </c>
      <c r="W337" s="101"/>
      <c r="X337" s="101"/>
      <c r="Y337" s="101">
        <v>2083.25</v>
      </c>
      <c r="Z337" s="101">
        <v>24982.13</v>
      </c>
      <c r="AA337" s="101">
        <f t="shared" si="22"/>
        <v>749.4639</v>
      </c>
      <c r="AB337" s="101"/>
      <c r="AC337" s="102">
        <v>0.26</v>
      </c>
      <c r="AD337" s="103">
        <f t="shared" si="23"/>
        <v>25731.5939</v>
      </c>
    </row>
    <row r="338" spans="1:30" ht="15" outlineLevel="2">
      <c r="A338" s="100">
        <v>3840</v>
      </c>
      <c r="B338" s="100">
        <v>99</v>
      </c>
      <c r="C338" s="100">
        <v>0</v>
      </c>
      <c r="D338" s="100" t="s">
        <v>739</v>
      </c>
      <c r="E338" s="100">
        <v>20016689</v>
      </c>
      <c r="F338" s="100" t="s">
        <v>751</v>
      </c>
      <c r="G338" s="100">
        <v>0</v>
      </c>
      <c r="H338" s="100">
        <v>0</v>
      </c>
      <c r="I338" s="100">
        <v>0</v>
      </c>
      <c r="J338" s="100">
        <v>0</v>
      </c>
      <c r="K338" s="100">
        <v>4350</v>
      </c>
      <c r="L338" s="100">
        <v>0</v>
      </c>
      <c r="M338" s="100">
        <v>0</v>
      </c>
      <c r="N338" s="100">
        <v>4350</v>
      </c>
      <c r="O338" s="100">
        <v>0</v>
      </c>
      <c r="P338" s="100">
        <v>0</v>
      </c>
      <c r="Q338" s="100">
        <v>0</v>
      </c>
      <c r="R338" s="100">
        <v>0</v>
      </c>
      <c r="S338" s="101">
        <v>5049.71</v>
      </c>
      <c r="T338" s="101">
        <v>60596.520000000004</v>
      </c>
      <c r="U338" s="101">
        <v>2626.77</v>
      </c>
      <c r="V338" s="101">
        <v>363.49</v>
      </c>
      <c r="W338" s="101">
        <v>3245.12</v>
      </c>
      <c r="X338" s="101"/>
      <c r="Y338" s="101">
        <v>7794.2249999999985</v>
      </c>
      <c r="Z338" s="101">
        <v>68390.745</v>
      </c>
      <c r="AA338" s="101">
        <f t="shared" si="22"/>
        <v>2051.72235</v>
      </c>
      <c r="AB338" s="101"/>
      <c r="AC338" s="102">
        <v>0.471</v>
      </c>
      <c r="AD338" s="103">
        <f t="shared" si="23"/>
        <v>70442.46734999999</v>
      </c>
    </row>
    <row r="339" spans="1:30" ht="15" outlineLevel="2">
      <c r="A339" s="100">
        <v>3840</v>
      </c>
      <c r="B339" s="100">
        <v>99</v>
      </c>
      <c r="C339" s="100">
        <v>0</v>
      </c>
      <c r="D339" s="100" t="s">
        <v>739</v>
      </c>
      <c r="E339" s="100">
        <v>20017851</v>
      </c>
      <c r="F339" s="100" t="s">
        <v>752</v>
      </c>
      <c r="G339" s="100">
        <v>0</v>
      </c>
      <c r="H339" s="100">
        <v>0</v>
      </c>
      <c r="I339" s="100">
        <v>0</v>
      </c>
      <c r="J339" s="100">
        <v>0</v>
      </c>
      <c r="K339" s="100">
        <v>1851.33</v>
      </c>
      <c r="L339" s="100">
        <v>0</v>
      </c>
      <c r="M339" s="100">
        <v>0</v>
      </c>
      <c r="N339" s="100">
        <v>1851.33</v>
      </c>
      <c r="O339" s="100">
        <v>0</v>
      </c>
      <c r="P339" s="100">
        <v>138.85</v>
      </c>
      <c r="Q339" s="100">
        <v>0</v>
      </c>
      <c r="R339" s="100">
        <v>0</v>
      </c>
      <c r="S339" s="101">
        <v>1990.18</v>
      </c>
      <c r="T339" s="101">
        <v>23882.16</v>
      </c>
      <c r="U339" s="101">
        <v>1019.3</v>
      </c>
      <c r="V339" s="101">
        <v>457.92</v>
      </c>
      <c r="W339" s="101"/>
      <c r="X339" s="101"/>
      <c r="Y339" s="101">
        <v>1846.525</v>
      </c>
      <c r="Z339" s="101">
        <v>25728.685</v>
      </c>
      <c r="AA339" s="101">
        <f t="shared" si="22"/>
        <v>771.86055</v>
      </c>
      <c r="AB339" s="101"/>
      <c r="AC339" s="102">
        <v>0.216</v>
      </c>
      <c r="AD339" s="103">
        <f t="shared" si="23"/>
        <v>26500.545550000003</v>
      </c>
    </row>
    <row r="340" spans="1:30" ht="15" outlineLevel="2">
      <c r="A340" s="100">
        <v>3840</v>
      </c>
      <c r="B340" s="100">
        <v>99</v>
      </c>
      <c r="C340" s="100">
        <v>0</v>
      </c>
      <c r="D340" s="100" t="s">
        <v>739</v>
      </c>
      <c r="E340" s="100">
        <v>20018115</v>
      </c>
      <c r="F340" s="100" t="s">
        <v>753</v>
      </c>
      <c r="G340" s="100">
        <v>0</v>
      </c>
      <c r="H340" s="100">
        <v>0</v>
      </c>
      <c r="I340" s="100">
        <v>0</v>
      </c>
      <c r="J340" s="100">
        <v>0</v>
      </c>
      <c r="K340" s="100">
        <v>3186.96</v>
      </c>
      <c r="L340" s="100">
        <v>0</v>
      </c>
      <c r="M340" s="100">
        <v>0</v>
      </c>
      <c r="N340" s="100">
        <v>3186.96</v>
      </c>
      <c r="O340" s="100">
        <v>0</v>
      </c>
      <c r="P340" s="100">
        <v>239.02</v>
      </c>
      <c r="Q340" s="100">
        <v>0</v>
      </c>
      <c r="R340" s="100">
        <v>0</v>
      </c>
      <c r="S340" s="101">
        <v>3425.98</v>
      </c>
      <c r="T340" s="101">
        <v>41111.76</v>
      </c>
      <c r="U340" s="101">
        <v>2357.78</v>
      </c>
      <c r="V340" s="101">
        <v>970.96</v>
      </c>
      <c r="W340" s="101"/>
      <c r="X340" s="101"/>
      <c r="Y340" s="101">
        <v>4160.925</v>
      </c>
      <c r="Z340" s="101">
        <v>45272.685000000005</v>
      </c>
      <c r="AA340" s="101">
        <f t="shared" si="22"/>
        <v>1358.18055</v>
      </c>
      <c r="AB340" s="101"/>
      <c r="AC340" s="102">
        <v>0.458</v>
      </c>
      <c r="AD340" s="103">
        <f t="shared" si="23"/>
        <v>46630.86555</v>
      </c>
    </row>
    <row r="341" spans="1:30" ht="15" outlineLevel="2">
      <c r="A341" s="100">
        <v>3840</v>
      </c>
      <c r="B341" s="100">
        <v>99</v>
      </c>
      <c r="C341" s="100">
        <v>0</v>
      </c>
      <c r="D341" s="100" t="s">
        <v>739</v>
      </c>
      <c r="E341" s="100">
        <v>20019949</v>
      </c>
      <c r="F341" s="100" t="s">
        <v>754</v>
      </c>
      <c r="G341" s="100">
        <v>0</v>
      </c>
      <c r="H341" s="100">
        <v>0</v>
      </c>
      <c r="I341" s="100">
        <v>0</v>
      </c>
      <c r="J341" s="100">
        <v>0</v>
      </c>
      <c r="K341" s="100">
        <v>4717.94</v>
      </c>
      <c r="L341" s="100">
        <v>0</v>
      </c>
      <c r="M341" s="100">
        <v>0</v>
      </c>
      <c r="N341" s="100">
        <v>4717.94</v>
      </c>
      <c r="O341" s="100">
        <v>0</v>
      </c>
      <c r="P341" s="100">
        <v>353.85</v>
      </c>
      <c r="Q341" s="100">
        <v>0</v>
      </c>
      <c r="R341" s="100">
        <v>0</v>
      </c>
      <c r="S341" s="101">
        <v>5071.79</v>
      </c>
      <c r="T341" s="101">
        <v>60861.479999999996</v>
      </c>
      <c r="U341" s="101">
        <v>2769.62</v>
      </c>
      <c r="V341" s="101">
        <v>1140.56</v>
      </c>
      <c r="W341" s="101"/>
      <c r="X341" s="101"/>
      <c r="Y341" s="101">
        <v>4887.724999999999</v>
      </c>
      <c r="Z341" s="101">
        <v>65749.205</v>
      </c>
      <c r="AA341" s="101">
        <f t="shared" si="22"/>
        <v>1972.47615</v>
      </c>
      <c r="AB341" s="101"/>
      <c r="AC341" s="102">
        <v>0.538</v>
      </c>
      <c r="AD341" s="103">
        <f t="shared" si="23"/>
        <v>67721.68115</v>
      </c>
    </row>
    <row r="342" spans="1:30" ht="15" outlineLevel="2">
      <c r="A342" s="100">
        <v>3840</v>
      </c>
      <c r="B342" s="100">
        <v>99</v>
      </c>
      <c r="C342" s="100">
        <v>0</v>
      </c>
      <c r="D342" s="100" t="s">
        <v>739</v>
      </c>
      <c r="E342" s="100">
        <v>20020921</v>
      </c>
      <c r="F342" s="100" t="s">
        <v>755</v>
      </c>
      <c r="G342" s="100">
        <v>0</v>
      </c>
      <c r="H342" s="100">
        <v>0</v>
      </c>
      <c r="I342" s="100">
        <v>0</v>
      </c>
      <c r="J342" s="100">
        <v>0</v>
      </c>
      <c r="K342" s="100">
        <v>3625.27</v>
      </c>
      <c r="L342" s="100">
        <v>0</v>
      </c>
      <c r="M342" s="100">
        <v>0</v>
      </c>
      <c r="N342" s="100">
        <v>3625.27</v>
      </c>
      <c r="O342" s="100">
        <v>0</v>
      </c>
      <c r="P342" s="100">
        <v>271.9</v>
      </c>
      <c r="Q342" s="100">
        <v>0</v>
      </c>
      <c r="R342" s="100">
        <v>0</v>
      </c>
      <c r="S342" s="101">
        <v>3897.17</v>
      </c>
      <c r="T342" s="101">
        <v>46766.04</v>
      </c>
      <c r="U342" s="101">
        <v>2486.48</v>
      </c>
      <c r="V342" s="101">
        <v>1023.96</v>
      </c>
      <c r="W342" s="101"/>
      <c r="X342" s="101"/>
      <c r="Y342" s="101">
        <v>4388.05</v>
      </c>
      <c r="Z342" s="101">
        <v>51154.090000000004</v>
      </c>
      <c r="AA342" s="101">
        <f t="shared" si="22"/>
        <v>1534.6227000000001</v>
      </c>
      <c r="AB342" s="101"/>
      <c r="AC342" s="102">
        <v>0.483</v>
      </c>
      <c r="AD342" s="103">
        <f t="shared" si="23"/>
        <v>52688.712700000004</v>
      </c>
    </row>
    <row r="343" spans="1:30" ht="15" outlineLevel="2">
      <c r="A343" s="100">
        <v>3840</v>
      </c>
      <c r="B343" s="100">
        <v>99</v>
      </c>
      <c r="C343" s="100">
        <v>0</v>
      </c>
      <c r="D343" s="100" t="s">
        <v>739</v>
      </c>
      <c r="E343" s="100">
        <v>20021945</v>
      </c>
      <c r="F343" s="100" t="s">
        <v>756</v>
      </c>
      <c r="G343" s="100">
        <v>0</v>
      </c>
      <c r="H343" s="100">
        <v>0</v>
      </c>
      <c r="I343" s="100">
        <v>0</v>
      </c>
      <c r="J343" s="100">
        <v>0</v>
      </c>
      <c r="K343" s="100">
        <v>3713.69</v>
      </c>
      <c r="L343" s="100">
        <v>0</v>
      </c>
      <c r="M343" s="100">
        <v>0</v>
      </c>
      <c r="N343" s="100">
        <v>3713.69</v>
      </c>
      <c r="O343" s="100">
        <v>0</v>
      </c>
      <c r="P343" s="100">
        <v>278.53</v>
      </c>
      <c r="Q343" s="100">
        <v>0</v>
      </c>
      <c r="R343" s="100">
        <v>0</v>
      </c>
      <c r="S343" s="101">
        <v>3992.22</v>
      </c>
      <c r="T343" s="101">
        <v>47906.64</v>
      </c>
      <c r="U343" s="101">
        <v>2170.74</v>
      </c>
      <c r="V343" s="101">
        <v>975.2</v>
      </c>
      <c r="W343" s="101"/>
      <c r="X343" s="101"/>
      <c r="Y343" s="101">
        <v>3932.4249999999993</v>
      </c>
      <c r="Z343" s="101">
        <v>51839.065</v>
      </c>
      <c r="AA343" s="101">
        <f t="shared" si="22"/>
        <v>1555.17195</v>
      </c>
      <c r="AB343" s="101"/>
      <c r="AC343" s="102">
        <v>0.46</v>
      </c>
      <c r="AD343" s="103">
        <f t="shared" si="23"/>
        <v>53394.236950000006</v>
      </c>
    </row>
    <row r="344" spans="1:30" ht="15" outlineLevel="2">
      <c r="A344" s="100">
        <v>3840</v>
      </c>
      <c r="B344" s="100">
        <v>99</v>
      </c>
      <c r="C344" s="100">
        <v>0</v>
      </c>
      <c r="D344" s="100" t="s">
        <v>739</v>
      </c>
      <c r="E344" s="100">
        <v>20023099</v>
      </c>
      <c r="F344" s="100" t="s">
        <v>757</v>
      </c>
      <c r="G344" s="100">
        <v>0</v>
      </c>
      <c r="H344" s="100">
        <v>0</v>
      </c>
      <c r="I344" s="100">
        <v>0</v>
      </c>
      <c r="J344" s="100">
        <v>0</v>
      </c>
      <c r="K344" s="100">
        <v>5469.66</v>
      </c>
      <c r="L344" s="100">
        <v>0</v>
      </c>
      <c r="M344" s="100">
        <v>0</v>
      </c>
      <c r="N344" s="100">
        <v>5469.66</v>
      </c>
      <c r="O344" s="100">
        <v>0</v>
      </c>
      <c r="P344" s="100">
        <v>410.22</v>
      </c>
      <c r="Q344" s="100">
        <v>0</v>
      </c>
      <c r="R344" s="100">
        <v>0</v>
      </c>
      <c r="S344" s="101">
        <v>5879.88</v>
      </c>
      <c r="T344" s="101">
        <v>70558.56</v>
      </c>
      <c r="U344" s="101">
        <v>2985.84</v>
      </c>
      <c r="V344" s="101">
        <v>1229.6</v>
      </c>
      <c r="W344" s="101"/>
      <c r="X344" s="101"/>
      <c r="Y344" s="101">
        <v>5269.300000000001</v>
      </c>
      <c r="Z344" s="101">
        <v>75827.86</v>
      </c>
      <c r="AA344" s="101">
        <f t="shared" si="22"/>
        <v>2274.8358</v>
      </c>
      <c r="AB344" s="101"/>
      <c r="AC344" s="102">
        <v>0.58</v>
      </c>
      <c r="AD344" s="103">
        <f t="shared" si="23"/>
        <v>78102.6958</v>
      </c>
    </row>
    <row r="345" spans="1:30" ht="15" outlineLevel="2">
      <c r="A345" s="100">
        <v>3840</v>
      </c>
      <c r="B345" s="100">
        <v>99</v>
      </c>
      <c r="C345" s="100">
        <v>0</v>
      </c>
      <c r="D345" s="100" t="s">
        <v>739</v>
      </c>
      <c r="E345" s="100">
        <v>21114186</v>
      </c>
      <c r="F345" s="100" t="s">
        <v>758</v>
      </c>
      <c r="G345" s="100">
        <v>0</v>
      </c>
      <c r="H345" s="100">
        <v>0</v>
      </c>
      <c r="I345" s="100">
        <v>0</v>
      </c>
      <c r="J345" s="100">
        <v>0</v>
      </c>
      <c r="K345" s="100">
        <v>2561.94</v>
      </c>
      <c r="L345" s="100">
        <v>0</v>
      </c>
      <c r="M345" s="100">
        <v>0</v>
      </c>
      <c r="N345" s="100">
        <v>2561.94</v>
      </c>
      <c r="O345" s="100">
        <v>0</v>
      </c>
      <c r="P345" s="100">
        <v>0</v>
      </c>
      <c r="Q345" s="100">
        <v>0</v>
      </c>
      <c r="R345" s="100">
        <v>0</v>
      </c>
      <c r="S345" s="101">
        <v>2561.94</v>
      </c>
      <c r="T345" s="101">
        <v>30743.28</v>
      </c>
      <c r="U345" s="101">
        <v>1716</v>
      </c>
      <c r="V345" s="101">
        <v>848</v>
      </c>
      <c r="W345" s="101"/>
      <c r="X345" s="101"/>
      <c r="Y345" s="101">
        <v>3205</v>
      </c>
      <c r="Z345" s="101">
        <v>33948.28</v>
      </c>
      <c r="AA345" s="101">
        <f t="shared" si="22"/>
        <v>1018.4483999999999</v>
      </c>
      <c r="AB345" s="101"/>
      <c r="AC345" s="102">
        <v>0.4</v>
      </c>
      <c r="AD345" s="103">
        <f t="shared" si="23"/>
        <v>34966.7284</v>
      </c>
    </row>
    <row r="346" spans="1:30" ht="15" outlineLevel="2">
      <c r="A346" s="100">
        <v>3840</v>
      </c>
      <c r="B346" s="100">
        <v>99</v>
      </c>
      <c r="C346" s="100">
        <v>0</v>
      </c>
      <c r="D346" s="100" t="s">
        <v>739</v>
      </c>
      <c r="E346" s="100">
        <v>23117443</v>
      </c>
      <c r="F346" s="100" t="s">
        <v>759</v>
      </c>
      <c r="G346" s="100">
        <v>0</v>
      </c>
      <c r="H346" s="100">
        <v>0</v>
      </c>
      <c r="I346" s="100">
        <v>0</v>
      </c>
      <c r="J346" s="100">
        <v>0</v>
      </c>
      <c r="K346" s="100">
        <v>3039.94</v>
      </c>
      <c r="L346" s="100">
        <v>0</v>
      </c>
      <c r="M346" s="100">
        <v>0</v>
      </c>
      <c r="N346" s="100">
        <v>3039.94</v>
      </c>
      <c r="O346" s="100">
        <v>0</v>
      </c>
      <c r="P346" s="100">
        <v>228</v>
      </c>
      <c r="Q346" s="100">
        <v>0</v>
      </c>
      <c r="R346" s="100">
        <v>0</v>
      </c>
      <c r="S346" s="101">
        <v>4000</v>
      </c>
      <c r="T346" s="101">
        <v>48000</v>
      </c>
      <c r="U346" s="101">
        <v>2279.28</v>
      </c>
      <c r="V346" s="101">
        <v>1023.96</v>
      </c>
      <c r="W346" s="101"/>
      <c r="X346" s="101"/>
      <c r="Y346" s="101">
        <v>4129.05</v>
      </c>
      <c r="Z346" s="101">
        <v>52129.05</v>
      </c>
      <c r="AA346" s="101">
        <f t="shared" si="22"/>
        <v>1563.8715</v>
      </c>
      <c r="AB346" s="101"/>
      <c r="AC346" s="102">
        <v>0.483</v>
      </c>
      <c r="AD346" s="103">
        <f t="shared" si="23"/>
        <v>53692.921500000004</v>
      </c>
    </row>
    <row r="347" spans="1:30" ht="15" outlineLevel="2">
      <c r="A347" s="100">
        <v>3840</v>
      </c>
      <c r="B347" s="100">
        <v>99</v>
      </c>
      <c r="C347" s="100">
        <v>0</v>
      </c>
      <c r="D347" s="100" t="s">
        <v>739</v>
      </c>
      <c r="E347" s="100">
        <v>35323658</v>
      </c>
      <c r="F347" s="100" t="s">
        <v>760</v>
      </c>
      <c r="G347" s="100">
        <v>0</v>
      </c>
      <c r="H347" s="100">
        <v>0</v>
      </c>
      <c r="I347" s="100">
        <v>0</v>
      </c>
      <c r="J347" s="100">
        <v>0</v>
      </c>
      <c r="K347" s="100">
        <v>2949.47</v>
      </c>
      <c r="L347" s="100">
        <v>0</v>
      </c>
      <c r="M347" s="100">
        <v>0</v>
      </c>
      <c r="N347" s="100">
        <v>2949.47</v>
      </c>
      <c r="O347" s="100">
        <v>0</v>
      </c>
      <c r="P347" s="100">
        <v>221.21</v>
      </c>
      <c r="Q347" s="100">
        <v>0</v>
      </c>
      <c r="R347" s="100">
        <v>0</v>
      </c>
      <c r="S347" s="101">
        <v>4000</v>
      </c>
      <c r="T347" s="101">
        <v>48000</v>
      </c>
      <c r="U347" s="101">
        <v>1630.2</v>
      </c>
      <c r="V347" s="101">
        <v>805.6</v>
      </c>
      <c r="W347" s="101"/>
      <c r="X347" s="101"/>
      <c r="Y347" s="101">
        <v>3044.75</v>
      </c>
      <c r="Z347" s="101">
        <v>51044.75</v>
      </c>
      <c r="AA347" s="101">
        <f t="shared" si="22"/>
        <v>1531.3425</v>
      </c>
      <c r="AB347" s="101"/>
      <c r="AC347" s="102">
        <v>0.38</v>
      </c>
      <c r="AD347" s="103">
        <f t="shared" si="23"/>
        <v>52576.0925</v>
      </c>
    </row>
    <row r="348" spans="1:30" ht="15" outlineLevel="2">
      <c r="A348" s="100">
        <v>3840</v>
      </c>
      <c r="B348" s="100">
        <v>99</v>
      </c>
      <c r="C348" s="100">
        <v>0</v>
      </c>
      <c r="D348" s="100" t="s">
        <v>739</v>
      </c>
      <c r="E348" s="100">
        <v>35326784</v>
      </c>
      <c r="F348" s="100" t="s">
        <v>761</v>
      </c>
      <c r="G348" s="100">
        <v>0</v>
      </c>
      <c r="H348" s="100">
        <v>0</v>
      </c>
      <c r="I348" s="100">
        <v>0</v>
      </c>
      <c r="J348" s="100">
        <v>0</v>
      </c>
      <c r="K348" s="100">
        <v>2817.09</v>
      </c>
      <c r="L348" s="100">
        <v>0</v>
      </c>
      <c r="M348" s="100">
        <v>0</v>
      </c>
      <c r="N348" s="100">
        <v>2817.09</v>
      </c>
      <c r="O348" s="100">
        <v>0</v>
      </c>
      <c r="P348" s="100">
        <v>211.28</v>
      </c>
      <c r="Q348" s="100">
        <v>0</v>
      </c>
      <c r="R348" s="100">
        <v>0</v>
      </c>
      <c r="S348" s="101">
        <v>4000</v>
      </c>
      <c r="T348" s="101">
        <v>48000</v>
      </c>
      <c r="U348" s="101">
        <v>1963.1</v>
      </c>
      <c r="V348" s="101">
        <v>881.92</v>
      </c>
      <c r="W348" s="101"/>
      <c r="X348" s="101"/>
      <c r="Y348" s="101">
        <v>3556.275</v>
      </c>
      <c r="Z348" s="101">
        <v>51556.275</v>
      </c>
      <c r="AA348" s="101">
        <f t="shared" si="22"/>
        <v>1546.68825</v>
      </c>
      <c r="AB348" s="101"/>
      <c r="AC348" s="102">
        <v>0.416</v>
      </c>
      <c r="AD348" s="103">
        <f t="shared" si="23"/>
        <v>53102.96325</v>
      </c>
    </row>
    <row r="349" spans="1:30" ht="15" outlineLevel="2">
      <c r="A349" s="100">
        <v>3840</v>
      </c>
      <c r="B349" s="100">
        <v>99</v>
      </c>
      <c r="C349" s="100">
        <v>0</v>
      </c>
      <c r="D349" s="100" t="s">
        <v>739</v>
      </c>
      <c r="E349" s="100">
        <v>35600576</v>
      </c>
      <c r="F349" s="100" t="s">
        <v>610</v>
      </c>
      <c r="G349" s="100">
        <v>0</v>
      </c>
      <c r="H349" s="100">
        <v>0</v>
      </c>
      <c r="I349" s="100">
        <v>0</v>
      </c>
      <c r="J349" s="100">
        <v>0</v>
      </c>
      <c r="K349" s="100">
        <v>25666.79</v>
      </c>
      <c r="L349" s="100">
        <v>128.79</v>
      </c>
      <c r="M349" s="100">
        <v>0</v>
      </c>
      <c r="N349" s="100">
        <v>25795.58</v>
      </c>
      <c r="O349" s="100">
        <v>0</v>
      </c>
      <c r="P349" s="100">
        <v>1934.67</v>
      </c>
      <c r="Q349" s="100">
        <v>0</v>
      </c>
      <c r="R349" s="100">
        <v>0</v>
      </c>
      <c r="S349" s="101">
        <v>27730.25</v>
      </c>
      <c r="T349" s="101">
        <v>332763</v>
      </c>
      <c r="U349" s="101"/>
      <c r="V349" s="101"/>
      <c r="W349" s="101"/>
      <c r="X349" s="101"/>
      <c r="Y349" s="101">
        <v>0</v>
      </c>
      <c r="Z349" s="101">
        <v>332763</v>
      </c>
      <c r="AA349" s="101">
        <f t="shared" si="22"/>
        <v>9982.89</v>
      </c>
      <c r="AB349" s="101"/>
      <c r="AC349" s="102">
        <v>0.677</v>
      </c>
      <c r="AD349" s="103">
        <f t="shared" si="23"/>
        <v>342745.89</v>
      </c>
    </row>
    <row r="350" spans="1:30" ht="15" outlineLevel="2">
      <c r="A350" s="100">
        <v>3840</v>
      </c>
      <c r="B350" s="100">
        <v>99</v>
      </c>
      <c r="C350" s="100">
        <v>0</v>
      </c>
      <c r="D350" s="100" t="s">
        <v>739</v>
      </c>
      <c r="E350" s="100">
        <v>50438670</v>
      </c>
      <c r="F350" s="100" t="s">
        <v>762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463.5</v>
      </c>
      <c r="P350" s="100">
        <v>1291.36</v>
      </c>
      <c r="Q350" s="100">
        <v>0</v>
      </c>
      <c r="R350" s="100">
        <v>0</v>
      </c>
      <c r="S350" s="101">
        <v>1754.86</v>
      </c>
      <c r="T350" s="101">
        <v>21058.32</v>
      </c>
      <c r="U350" s="101"/>
      <c r="V350" s="101">
        <v>611.32</v>
      </c>
      <c r="W350" s="101">
        <v>2958.01</v>
      </c>
      <c r="X350" s="101"/>
      <c r="Y350" s="101">
        <v>4461.6625</v>
      </c>
      <c r="Z350" s="101">
        <v>25519.9825</v>
      </c>
      <c r="AA350" s="101">
        <f t="shared" si="22"/>
        <v>765.5994749999999</v>
      </c>
      <c r="AB350" s="101"/>
      <c r="AC350" s="102">
        <v>0</v>
      </c>
      <c r="AD350" s="103">
        <f t="shared" si="23"/>
        <v>26285.581974999997</v>
      </c>
    </row>
    <row r="351" spans="1:30" ht="15" outlineLevel="2">
      <c r="A351" s="100">
        <v>3840</v>
      </c>
      <c r="B351" s="100">
        <v>99</v>
      </c>
      <c r="C351" s="100">
        <v>0</v>
      </c>
      <c r="D351" s="100" t="s">
        <v>739</v>
      </c>
      <c r="E351" s="100">
        <v>50438670</v>
      </c>
      <c r="F351" s="100" t="s">
        <v>762</v>
      </c>
      <c r="G351" s="100">
        <v>0</v>
      </c>
      <c r="H351" s="100">
        <v>0</v>
      </c>
      <c r="I351" s="100">
        <v>0</v>
      </c>
      <c r="J351" s="100">
        <v>0</v>
      </c>
      <c r="K351" s="100">
        <v>9305.23</v>
      </c>
      <c r="L351" s="100">
        <v>0</v>
      </c>
      <c r="M351" s="100">
        <v>0</v>
      </c>
      <c r="N351" s="100">
        <v>9305.23</v>
      </c>
      <c r="O351" s="100">
        <v>0</v>
      </c>
      <c r="P351" s="100">
        <v>0</v>
      </c>
      <c r="Q351" s="100">
        <v>0</v>
      </c>
      <c r="R351" s="100">
        <v>0</v>
      </c>
      <c r="S351" s="101">
        <v>9305.23</v>
      </c>
      <c r="T351" s="101">
        <v>111662.76</v>
      </c>
      <c r="U351" s="101"/>
      <c r="V351" s="101"/>
      <c r="W351" s="101"/>
      <c r="X351" s="101"/>
      <c r="Y351" s="101">
        <v>0</v>
      </c>
      <c r="Z351" s="101">
        <v>111662.76</v>
      </c>
      <c r="AA351" s="101">
        <f t="shared" si="22"/>
        <v>3349.8828</v>
      </c>
      <c r="AB351" s="101"/>
      <c r="AC351" s="102">
        <v>0.29</v>
      </c>
      <c r="AD351" s="103">
        <f t="shared" si="23"/>
        <v>115012.6428</v>
      </c>
    </row>
    <row r="352" spans="1:30" ht="15" outlineLevel="2">
      <c r="A352" s="100">
        <v>3840</v>
      </c>
      <c r="B352" s="100">
        <v>99</v>
      </c>
      <c r="C352" s="100">
        <v>0</v>
      </c>
      <c r="D352" s="100" t="s">
        <v>739</v>
      </c>
      <c r="E352" s="100">
        <v>50438670</v>
      </c>
      <c r="F352" s="100" t="s">
        <v>762</v>
      </c>
      <c r="G352" s="100">
        <v>0</v>
      </c>
      <c r="H352" s="100">
        <v>1999.98</v>
      </c>
      <c r="I352" s="100">
        <v>0</v>
      </c>
      <c r="J352" s="100">
        <v>0</v>
      </c>
      <c r="K352" s="100">
        <v>5912.93</v>
      </c>
      <c r="L352" s="100">
        <v>0</v>
      </c>
      <c r="M352" s="100">
        <v>0</v>
      </c>
      <c r="N352" s="100">
        <v>7912.91</v>
      </c>
      <c r="O352" s="100">
        <v>0</v>
      </c>
      <c r="P352" s="100">
        <v>0</v>
      </c>
      <c r="Q352" s="100">
        <v>0</v>
      </c>
      <c r="R352" s="100">
        <v>0</v>
      </c>
      <c r="S352" s="101">
        <v>7912.91</v>
      </c>
      <c r="T352" s="101">
        <v>94954.92</v>
      </c>
      <c r="U352" s="101">
        <v>1639.64</v>
      </c>
      <c r="V352" s="101"/>
      <c r="W352" s="101"/>
      <c r="X352" s="101"/>
      <c r="Y352" s="101">
        <v>2049.55</v>
      </c>
      <c r="Z352" s="101">
        <v>97004.47</v>
      </c>
      <c r="AA352" s="101">
        <f t="shared" si="22"/>
        <v>2910.1340999999998</v>
      </c>
      <c r="AB352" s="101"/>
      <c r="AC352" s="102">
        <v>0.294</v>
      </c>
      <c r="AD352" s="103">
        <f t="shared" si="23"/>
        <v>99914.6041</v>
      </c>
    </row>
    <row r="353" spans="1:30" ht="15" outlineLevel="2">
      <c r="A353" s="100">
        <v>3840</v>
      </c>
      <c r="B353" s="100">
        <v>99</v>
      </c>
      <c r="C353" s="100">
        <v>0</v>
      </c>
      <c r="D353" s="100" t="s">
        <v>739</v>
      </c>
      <c r="E353" s="100">
        <v>50488295</v>
      </c>
      <c r="F353" s="100" t="s">
        <v>763</v>
      </c>
      <c r="G353" s="100">
        <v>0</v>
      </c>
      <c r="H353" s="100">
        <v>0</v>
      </c>
      <c r="I353" s="100">
        <v>0</v>
      </c>
      <c r="J353" s="100">
        <v>0</v>
      </c>
      <c r="K353" s="100">
        <v>3040.31</v>
      </c>
      <c r="L353" s="100">
        <v>0</v>
      </c>
      <c r="M353" s="100">
        <v>0</v>
      </c>
      <c r="N353" s="100">
        <v>3040.31</v>
      </c>
      <c r="O353" s="100">
        <v>0</v>
      </c>
      <c r="P353" s="100">
        <v>228.02</v>
      </c>
      <c r="Q353" s="100">
        <v>0</v>
      </c>
      <c r="R353" s="100">
        <v>0</v>
      </c>
      <c r="S353" s="101">
        <v>3268.33</v>
      </c>
      <c r="T353" s="101">
        <v>39219.96</v>
      </c>
      <c r="U353" s="101">
        <v>1544.4</v>
      </c>
      <c r="V353" s="101">
        <v>763.2</v>
      </c>
      <c r="W353" s="101"/>
      <c r="X353" s="101"/>
      <c r="Y353" s="101">
        <v>2884.5000000000005</v>
      </c>
      <c r="Z353" s="101">
        <v>42104.46</v>
      </c>
      <c r="AA353" s="101">
        <f t="shared" si="22"/>
        <v>1263.1337999999998</v>
      </c>
      <c r="AB353" s="101"/>
      <c r="AC353" s="102">
        <v>0.36</v>
      </c>
      <c r="AD353" s="103">
        <f t="shared" si="23"/>
        <v>43367.5938</v>
      </c>
    </row>
    <row r="354" spans="1:30" ht="15" outlineLevel="2">
      <c r="A354" s="100">
        <v>3840</v>
      </c>
      <c r="B354" s="100">
        <v>99</v>
      </c>
      <c r="C354" s="100">
        <v>0</v>
      </c>
      <c r="D354" s="100" t="s">
        <v>739</v>
      </c>
      <c r="E354" s="100">
        <v>50488477</v>
      </c>
      <c r="F354" s="100" t="s">
        <v>764</v>
      </c>
      <c r="G354" s="100">
        <v>0</v>
      </c>
      <c r="H354" s="100">
        <v>0</v>
      </c>
      <c r="I354" s="100">
        <v>0</v>
      </c>
      <c r="J354" s="100">
        <v>0</v>
      </c>
      <c r="K354" s="100">
        <v>3902.36</v>
      </c>
      <c r="L354" s="100">
        <v>0</v>
      </c>
      <c r="M354" s="100">
        <v>0</v>
      </c>
      <c r="N354" s="100">
        <v>3902.36</v>
      </c>
      <c r="O354" s="100">
        <v>0</v>
      </c>
      <c r="P354" s="100">
        <v>292.68</v>
      </c>
      <c r="Q354" s="100">
        <v>0</v>
      </c>
      <c r="R354" s="100">
        <v>0</v>
      </c>
      <c r="S354" s="101">
        <v>4195.04</v>
      </c>
      <c r="T354" s="101">
        <v>50340.479999999996</v>
      </c>
      <c r="U354" s="101">
        <v>3162.16</v>
      </c>
      <c r="V354" s="101">
        <v>1202.04</v>
      </c>
      <c r="W354" s="101">
        <v>2275.11</v>
      </c>
      <c r="X354" s="101"/>
      <c r="Y354" s="101">
        <v>8299.137499999999</v>
      </c>
      <c r="Z354" s="101">
        <v>58639.61749999999</v>
      </c>
      <c r="AA354" s="101">
        <f t="shared" si="22"/>
        <v>1759.1885249999998</v>
      </c>
      <c r="AB354" s="101"/>
      <c r="AC354" s="102">
        <v>0.567</v>
      </c>
      <c r="AD354" s="103">
        <f t="shared" si="23"/>
        <v>60398.80602499999</v>
      </c>
    </row>
    <row r="355" spans="1:30" ht="15" outlineLevel="2">
      <c r="A355" s="100">
        <v>3840</v>
      </c>
      <c r="B355" s="100">
        <v>99</v>
      </c>
      <c r="C355" s="100">
        <v>0</v>
      </c>
      <c r="D355" s="100" t="s">
        <v>739</v>
      </c>
      <c r="E355" s="100">
        <v>50528322</v>
      </c>
      <c r="F355" s="100" t="s">
        <v>765</v>
      </c>
      <c r="G355" s="100">
        <v>0</v>
      </c>
      <c r="H355" s="100">
        <v>0</v>
      </c>
      <c r="I355" s="100">
        <v>0</v>
      </c>
      <c r="J355" s="100">
        <v>0</v>
      </c>
      <c r="K355" s="100">
        <v>3516.87</v>
      </c>
      <c r="L355" s="100">
        <v>0</v>
      </c>
      <c r="M355" s="100">
        <v>0</v>
      </c>
      <c r="N355" s="100">
        <v>3516.87</v>
      </c>
      <c r="O355" s="100">
        <v>0</v>
      </c>
      <c r="P355" s="100">
        <v>263.77</v>
      </c>
      <c r="Q355" s="100">
        <v>0</v>
      </c>
      <c r="R355" s="100">
        <v>0</v>
      </c>
      <c r="S355" s="101">
        <v>3780.64</v>
      </c>
      <c r="T355" s="101">
        <v>45367.68</v>
      </c>
      <c r="U355" s="101">
        <v>2430.29</v>
      </c>
      <c r="V355" s="101">
        <v>1091.8</v>
      </c>
      <c r="W355" s="101"/>
      <c r="X355" s="101"/>
      <c r="Y355" s="101">
        <v>4402.6125</v>
      </c>
      <c r="Z355" s="101">
        <v>49770.2925</v>
      </c>
      <c r="AA355" s="101">
        <f t="shared" si="22"/>
        <v>1493.1087750000002</v>
      </c>
      <c r="AB355" s="101"/>
      <c r="AC355" s="102">
        <v>0.515</v>
      </c>
      <c r="AD355" s="103">
        <f t="shared" si="23"/>
        <v>51263.401275000004</v>
      </c>
    </row>
    <row r="356" spans="1:30" ht="15" outlineLevel="2">
      <c r="A356" s="100">
        <v>3840</v>
      </c>
      <c r="B356" s="100">
        <v>99</v>
      </c>
      <c r="C356" s="100">
        <v>0</v>
      </c>
      <c r="D356" s="100" t="s">
        <v>739</v>
      </c>
      <c r="E356" s="100">
        <v>50790831</v>
      </c>
      <c r="F356" s="100" t="s">
        <v>766</v>
      </c>
      <c r="G356" s="100">
        <v>0</v>
      </c>
      <c r="H356" s="100">
        <v>0</v>
      </c>
      <c r="I356" s="100">
        <v>0</v>
      </c>
      <c r="J356" s="100">
        <v>0</v>
      </c>
      <c r="K356" s="100">
        <v>4197.44</v>
      </c>
      <c r="L356" s="100">
        <v>0</v>
      </c>
      <c r="M356" s="100">
        <v>0</v>
      </c>
      <c r="N356" s="100">
        <v>4197.44</v>
      </c>
      <c r="O356" s="100">
        <v>0</v>
      </c>
      <c r="P356" s="100">
        <v>314.81</v>
      </c>
      <c r="Q356" s="100">
        <v>0</v>
      </c>
      <c r="R356" s="100">
        <v>0</v>
      </c>
      <c r="S356" s="101">
        <v>4512.25</v>
      </c>
      <c r="T356" s="101">
        <v>54147</v>
      </c>
      <c r="U356" s="101">
        <v>3346.2</v>
      </c>
      <c r="V356" s="101">
        <v>1272</v>
      </c>
      <c r="W356" s="101">
        <v>2447.78</v>
      </c>
      <c r="X356" s="101"/>
      <c r="Y356" s="101">
        <v>8832.474999999999</v>
      </c>
      <c r="Z356" s="101">
        <v>62979.475</v>
      </c>
      <c r="AA356" s="101">
        <f t="shared" si="22"/>
        <v>1889.3842499999998</v>
      </c>
      <c r="AB356" s="101"/>
      <c r="AC356" s="102">
        <v>0.6</v>
      </c>
      <c r="AD356" s="103">
        <f t="shared" si="23"/>
        <v>64868.85925</v>
      </c>
    </row>
    <row r="357" spans="1:30" ht="15" outlineLevel="2">
      <c r="A357" s="100">
        <v>3840</v>
      </c>
      <c r="B357" s="100">
        <v>99</v>
      </c>
      <c r="C357" s="100">
        <v>0</v>
      </c>
      <c r="D357" s="100" t="s">
        <v>739</v>
      </c>
      <c r="E357" s="100">
        <v>51106136</v>
      </c>
      <c r="F357" s="100" t="s">
        <v>767</v>
      </c>
      <c r="G357" s="100">
        <v>0</v>
      </c>
      <c r="H357" s="100">
        <v>0</v>
      </c>
      <c r="I357" s="100">
        <v>0</v>
      </c>
      <c r="J357" s="100">
        <v>0</v>
      </c>
      <c r="K357" s="100">
        <v>21649.65</v>
      </c>
      <c r="L357" s="100">
        <v>211.18</v>
      </c>
      <c r="M357" s="100">
        <v>0</v>
      </c>
      <c r="N357" s="100">
        <v>21860.83</v>
      </c>
      <c r="O357" s="100">
        <v>0</v>
      </c>
      <c r="P357" s="100">
        <v>1639.56</v>
      </c>
      <c r="Q357" s="100">
        <v>0</v>
      </c>
      <c r="R357" s="100">
        <v>0</v>
      </c>
      <c r="S357" s="101">
        <v>23500.39</v>
      </c>
      <c r="T357" s="101">
        <v>282004.68</v>
      </c>
      <c r="U357" s="101"/>
      <c r="V357" s="101"/>
      <c r="W357" s="101"/>
      <c r="X357" s="101"/>
      <c r="Y357" s="101">
        <v>0</v>
      </c>
      <c r="Z357" s="101">
        <v>282004.68</v>
      </c>
      <c r="AA357" s="101">
        <f t="shared" si="22"/>
        <v>8460.1404</v>
      </c>
      <c r="AB357" s="101"/>
      <c r="AC357" s="102">
        <v>0.57</v>
      </c>
      <c r="AD357" s="103">
        <f t="shared" si="23"/>
        <v>290464.82039999997</v>
      </c>
    </row>
    <row r="358" spans="1:30" ht="15" outlineLevel="2">
      <c r="A358" s="100">
        <v>3840</v>
      </c>
      <c r="B358" s="100">
        <v>99</v>
      </c>
      <c r="C358" s="100">
        <v>0</v>
      </c>
      <c r="D358" s="100" t="s">
        <v>739</v>
      </c>
      <c r="E358" s="100">
        <v>51121549</v>
      </c>
      <c r="F358" s="100" t="s">
        <v>768</v>
      </c>
      <c r="G358" s="100">
        <v>0</v>
      </c>
      <c r="H358" s="100">
        <v>0</v>
      </c>
      <c r="I358" s="100">
        <v>0</v>
      </c>
      <c r="J358" s="100">
        <v>0</v>
      </c>
      <c r="K358" s="100">
        <v>2469.25</v>
      </c>
      <c r="L358" s="100">
        <v>0</v>
      </c>
      <c r="M358" s="100">
        <v>0</v>
      </c>
      <c r="N358" s="100">
        <v>2469.25</v>
      </c>
      <c r="O358" s="100">
        <v>0</v>
      </c>
      <c r="P358" s="100">
        <v>185.19</v>
      </c>
      <c r="Q358" s="100">
        <v>0</v>
      </c>
      <c r="R358" s="100">
        <v>0</v>
      </c>
      <c r="S358" s="101">
        <v>2654.44</v>
      </c>
      <c r="T358" s="101">
        <v>31853.28</v>
      </c>
      <c r="U358" s="101">
        <v>1342.77</v>
      </c>
      <c r="V358" s="101">
        <v>663.56</v>
      </c>
      <c r="W358" s="101"/>
      <c r="X358" s="101"/>
      <c r="Y358" s="101">
        <v>2507.9125</v>
      </c>
      <c r="Z358" s="101">
        <v>34361.1925</v>
      </c>
      <c r="AA358" s="101">
        <f t="shared" si="22"/>
        <v>1030.8357749999998</v>
      </c>
      <c r="AB358" s="101"/>
      <c r="AC358" s="102">
        <v>0.313</v>
      </c>
      <c r="AD358" s="103">
        <f t="shared" si="23"/>
        <v>35392.028275</v>
      </c>
    </row>
    <row r="359" spans="1:30" ht="15" outlineLevel="2">
      <c r="A359" s="100">
        <v>3840</v>
      </c>
      <c r="B359" s="100">
        <v>99</v>
      </c>
      <c r="C359" s="100">
        <v>0</v>
      </c>
      <c r="D359" s="100" t="s">
        <v>739</v>
      </c>
      <c r="E359" s="100">
        <v>52074796</v>
      </c>
      <c r="F359" s="100" t="s">
        <v>470</v>
      </c>
      <c r="G359" s="100">
        <v>0</v>
      </c>
      <c r="H359" s="100">
        <v>0</v>
      </c>
      <c r="I359" s="100">
        <v>0</v>
      </c>
      <c r="J359" s="100">
        <v>0</v>
      </c>
      <c r="K359" s="100">
        <v>7099.12</v>
      </c>
      <c r="L359" s="100">
        <v>43.44</v>
      </c>
      <c r="M359" s="100">
        <v>0</v>
      </c>
      <c r="N359" s="100">
        <v>7142.56</v>
      </c>
      <c r="O359" s="100">
        <v>0</v>
      </c>
      <c r="P359" s="100">
        <v>535.69</v>
      </c>
      <c r="Q359" s="100">
        <v>0</v>
      </c>
      <c r="R359" s="100">
        <v>0</v>
      </c>
      <c r="S359" s="101">
        <v>7678.25</v>
      </c>
      <c r="T359" s="101">
        <v>92139</v>
      </c>
      <c r="U359" s="101"/>
      <c r="V359" s="101"/>
      <c r="W359" s="101"/>
      <c r="X359" s="101"/>
      <c r="Y359" s="101">
        <v>0</v>
      </c>
      <c r="Z359" s="101">
        <v>92139</v>
      </c>
      <c r="AA359" s="101">
        <f aca="true" t="shared" si="24" ref="AA359:AA387">Z359*0.03</f>
        <v>2764.17</v>
      </c>
      <c r="AB359" s="101"/>
      <c r="AC359" s="102">
        <v>0.196</v>
      </c>
      <c r="AD359" s="103">
        <f aca="true" t="shared" si="25" ref="AD359:AD387">Z359+AA359+AB359</f>
        <v>94903.17</v>
      </c>
    </row>
    <row r="360" spans="1:30" ht="15" outlineLevel="2">
      <c r="A360" s="100">
        <v>3840</v>
      </c>
      <c r="B360" s="100">
        <v>99</v>
      </c>
      <c r="C360" s="100">
        <v>0</v>
      </c>
      <c r="D360" s="100" t="s">
        <v>739</v>
      </c>
      <c r="E360" s="100">
        <v>52425709</v>
      </c>
      <c r="F360" s="100" t="s">
        <v>769</v>
      </c>
      <c r="G360" s="100">
        <v>0</v>
      </c>
      <c r="H360" s="100">
        <v>0</v>
      </c>
      <c r="I360" s="100">
        <v>0</v>
      </c>
      <c r="J360" s="100">
        <v>0</v>
      </c>
      <c r="K360" s="100">
        <v>2529.42</v>
      </c>
      <c r="L360" s="100">
        <v>0</v>
      </c>
      <c r="M360" s="100">
        <v>0</v>
      </c>
      <c r="N360" s="100">
        <v>2529.42</v>
      </c>
      <c r="O360" s="100">
        <v>0</v>
      </c>
      <c r="P360" s="100">
        <v>189.71</v>
      </c>
      <c r="Q360" s="100">
        <v>0</v>
      </c>
      <c r="R360" s="100">
        <v>0</v>
      </c>
      <c r="S360" s="101">
        <v>3000</v>
      </c>
      <c r="T360" s="101">
        <v>36000</v>
      </c>
      <c r="U360" s="101">
        <v>2253.11</v>
      </c>
      <c r="V360" s="101">
        <v>614.08</v>
      </c>
      <c r="W360" s="101">
        <v>1473.3</v>
      </c>
      <c r="X360" s="101"/>
      <c r="Y360" s="101">
        <v>5425.612499999999</v>
      </c>
      <c r="Z360" s="101">
        <v>41425.6125</v>
      </c>
      <c r="AA360" s="101">
        <f t="shared" si="24"/>
        <v>1242.768375</v>
      </c>
      <c r="AB360" s="101"/>
      <c r="AC360" s="102">
        <v>0.404</v>
      </c>
      <c r="AD360" s="103">
        <f t="shared" si="25"/>
        <v>42668.380875</v>
      </c>
    </row>
    <row r="361" spans="1:30" ht="15" outlineLevel="2">
      <c r="A361" s="100">
        <v>3840</v>
      </c>
      <c r="B361" s="100">
        <v>99</v>
      </c>
      <c r="C361" s="100">
        <v>0</v>
      </c>
      <c r="D361" s="100" t="s">
        <v>739</v>
      </c>
      <c r="E361" s="100">
        <v>52515335</v>
      </c>
      <c r="F361" s="100" t="s">
        <v>770</v>
      </c>
      <c r="G361" s="100">
        <v>0</v>
      </c>
      <c r="H361" s="100">
        <v>0</v>
      </c>
      <c r="I361" s="100">
        <v>0</v>
      </c>
      <c r="J361" s="100">
        <v>0</v>
      </c>
      <c r="K361" s="100">
        <v>8193.54</v>
      </c>
      <c r="L361" s="100">
        <v>0</v>
      </c>
      <c r="M361" s="100">
        <v>0</v>
      </c>
      <c r="N361" s="100">
        <v>8193.54</v>
      </c>
      <c r="O361" s="100">
        <v>0</v>
      </c>
      <c r="P361" s="100">
        <v>614.52</v>
      </c>
      <c r="Q361" s="100">
        <v>0</v>
      </c>
      <c r="R361" s="100">
        <v>0</v>
      </c>
      <c r="S361" s="101">
        <v>8808.06</v>
      </c>
      <c r="T361" s="101">
        <v>105696.72</v>
      </c>
      <c r="U361" s="101">
        <v>3307.16</v>
      </c>
      <c r="V361" s="101">
        <v>1257.16</v>
      </c>
      <c r="W361" s="101">
        <v>3191.71</v>
      </c>
      <c r="X361" s="101"/>
      <c r="Y361" s="101">
        <v>9695.0375</v>
      </c>
      <c r="Z361" s="101">
        <v>115391.7575</v>
      </c>
      <c r="AA361" s="101">
        <f t="shared" si="24"/>
        <v>3461.7527250000003</v>
      </c>
      <c r="AB361" s="101"/>
      <c r="AC361" s="102">
        <v>0.593</v>
      </c>
      <c r="AD361" s="103">
        <f t="shared" si="25"/>
        <v>118853.510225</v>
      </c>
    </row>
    <row r="362" spans="1:30" ht="15" outlineLevel="2">
      <c r="A362" s="100">
        <v>3840</v>
      </c>
      <c r="B362" s="100">
        <v>99</v>
      </c>
      <c r="C362" s="100">
        <v>0</v>
      </c>
      <c r="D362" s="100" t="s">
        <v>739</v>
      </c>
      <c r="E362" s="100">
        <v>52515483</v>
      </c>
      <c r="F362" s="100" t="s">
        <v>771</v>
      </c>
      <c r="G362" s="100">
        <v>0</v>
      </c>
      <c r="H362" s="100">
        <v>0</v>
      </c>
      <c r="I362" s="100">
        <v>0</v>
      </c>
      <c r="J362" s="100">
        <v>0</v>
      </c>
      <c r="K362" s="100">
        <v>8095.74</v>
      </c>
      <c r="L362" s="100">
        <v>0</v>
      </c>
      <c r="M362" s="100">
        <v>0</v>
      </c>
      <c r="N362" s="100">
        <v>8095.74</v>
      </c>
      <c r="O362" s="100">
        <v>0</v>
      </c>
      <c r="P362" s="100">
        <v>607.18</v>
      </c>
      <c r="Q362" s="100">
        <v>0</v>
      </c>
      <c r="R362" s="100">
        <v>0</v>
      </c>
      <c r="S362" s="101">
        <v>8702.92</v>
      </c>
      <c r="T362" s="101">
        <v>104435.04000000001</v>
      </c>
      <c r="U362" s="101">
        <v>2574</v>
      </c>
      <c r="V362" s="101">
        <v>1060</v>
      </c>
      <c r="W362" s="101"/>
      <c r="X362" s="101"/>
      <c r="Y362" s="101">
        <v>4542.5</v>
      </c>
      <c r="Z362" s="101">
        <v>108977.54000000001</v>
      </c>
      <c r="AA362" s="101">
        <f t="shared" si="24"/>
        <v>3269.3262</v>
      </c>
      <c r="AB362" s="101"/>
      <c r="AC362" s="102">
        <v>0.5</v>
      </c>
      <c r="AD362" s="103">
        <f t="shared" si="25"/>
        <v>112246.8662</v>
      </c>
    </row>
    <row r="363" spans="1:30" ht="15" outlineLevel="2">
      <c r="A363" s="100">
        <v>3840</v>
      </c>
      <c r="B363" s="100">
        <v>99</v>
      </c>
      <c r="C363" s="100">
        <v>0</v>
      </c>
      <c r="D363" s="100" t="s">
        <v>739</v>
      </c>
      <c r="E363" s="100">
        <v>52581808</v>
      </c>
      <c r="F363" s="100" t="s">
        <v>772</v>
      </c>
      <c r="G363" s="100">
        <v>0</v>
      </c>
      <c r="H363" s="100">
        <v>0</v>
      </c>
      <c r="I363" s="100">
        <v>0</v>
      </c>
      <c r="J363" s="100">
        <v>0</v>
      </c>
      <c r="K363" s="100">
        <v>4339.05</v>
      </c>
      <c r="L363" s="100">
        <v>0</v>
      </c>
      <c r="M363" s="100">
        <v>0</v>
      </c>
      <c r="N363" s="100">
        <v>4339.05</v>
      </c>
      <c r="O363" s="100">
        <v>0</v>
      </c>
      <c r="P363" s="100">
        <v>325.43</v>
      </c>
      <c r="Q363" s="100">
        <v>0</v>
      </c>
      <c r="R363" s="100">
        <v>0</v>
      </c>
      <c r="S363" s="101">
        <v>4664.48</v>
      </c>
      <c r="T363" s="101">
        <v>55973.759999999995</v>
      </c>
      <c r="U363" s="101">
        <v>3251.39</v>
      </c>
      <c r="V363" s="101">
        <v>1235.96</v>
      </c>
      <c r="W363" s="101">
        <v>2530.34</v>
      </c>
      <c r="X363" s="101"/>
      <c r="Y363" s="101">
        <v>8772.112500000001</v>
      </c>
      <c r="Z363" s="101">
        <v>64745.8725</v>
      </c>
      <c r="AA363" s="101">
        <f t="shared" si="24"/>
        <v>1942.3761749999999</v>
      </c>
      <c r="AB363" s="101"/>
      <c r="AC363" s="102">
        <v>0.583</v>
      </c>
      <c r="AD363" s="103">
        <f t="shared" si="25"/>
        <v>66688.248675</v>
      </c>
    </row>
    <row r="364" spans="1:30" ht="15" outlineLevel="2">
      <c r="A364" s="100">
        <v>3840</v>
      </c>
      <c r="B364" s="100">
        <v>99</v>
      </c>
      <c r="C364" s="100">
        <v>0</v>
      </c>
      <c r="D364" s="100" t="s">
        <v>739</v>
      </c>
      <c r="E364" s="100">
        <v>53698221</v>
      </c>
      <c r="F364" s="100" t="s">
        <v>773</v>
      </c>
      <c r="G364" s="100">
        <v>0</v>
      </c>
      <c r="H364" s="100">
        <v>0</v>
      </c>
      <c r="I364" s="100">
        <v>0</v>
      </c>
      <c r="J364" s="100">
        <v>0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100">
        <v>919.89</v>
      </c>
      <c r="Q364" s="100">
        <v>0</v>
      </c>
      <c r="R364" s="100">
        <v>0</v>
      </c>
      <c r="S364" s="101">
        <v>919.89</v>
      </c>
      <c r="T364" s="101">
        <v>11038.68</v>
      </c>
      <c r="U364" s="101"/>
      <c r="V364" s="101">
        <v>926.44</v>
      </c>
      <c r="W364" s="101">
        <v>3611.18</v>
      </c>
      <c r="X364" s="101"/>
      <c r="Y364" s="101">
        <v>5672.025</v>
      </c>
      <c r="Z364" s="101">
        <v>16710.705</v>
      </c>
      <c r="AA364" s="101">
        <f t="shared" si="24"/>
        <v>501.32115000000005</v>
      </c>
      <c r="AB364" s="101"/>
      <c r="AC364" s="102">
        <v>0</v>
      </c>
      <c r="AD364" s="103">
        <f t="shared" si="25"/>
        <v>17212.02615</v>
      </c>
    </row>
    <row r="365" spans="1:30" ht="15" outlineLevel="2">
      <c r="A365" s="100">
        <v>3840</v>
      </c>
      <c r="B365" s="100">
        <v>99</v>
      </c>
      <c r="C365" s="100">
        <v>0</v>
      </c>
      <c r="D365" s="100" t="s">
        <v>739</v>
      </c>
      <c r="E365" s="100">
        <v>53698221</v>
      </c>
      <c r="F365" s="100" t="s">
        <v>773</v>
      </c>
      <c r="G365" s="100">
        <v>0</v>
      </c>
      <c r="H365" s="100">
        <v>0</v>
      </c>
      <c r="I365" s="100">
        <v>0</v>
      </c>
      <c r="J365" s="100">
        <v>0</v>
      </c>
      <c r="K365" s="100">
        <v>4400.77</v>
      </c>
      <c r="L365" s="100">
        <v>0</v>
      </c>
      <c r="M365" s="100">
        <v>0</v>
      </c>
      <c r="N365" s="100">
        <v>4400.77</v>
      </c>
      <c r="O365" s="100">
        <v>0</v>
      </c>
      <c r="P365" s="100">
        <v>0</v>
      </c>
      <c r="Q365" s="100">
        <v>0</v>
      </c>
      <c r="R365" s="100">
        <v>0</v>
      </c>
      <c r="S365" s="101">
        <v>4400.77</v>
      </c>
      <c r="T365" s="101">
        <v>52809.240000000005</v>
      </c>
      <c r="U365" s="101"/>
      <c r="V365" s="101"/>
      <c r="W365" s="101"/>
      <c r="X365" s="101"/>
      <c r="Y365" s="101">
        <v>0</v>
      </c>
      <c r="Z365" s="101">
        <v>52809.240000000005</v>
      </c>
      <c r="AA365" s="101">
        <f t="shared" si="24"/>
        <v>1584.2772</v>
      </c>
      <c r="AB365" s="101"/>
      <c r="AC365" s="102">
        <v>0.202</v>
      </c>
      <c r="AD365" s="103">
        <f t="shared" si="25"/>
        <v>54393.5172</v>
      </c>
    </row>
    <row r="366" spans="1:30" ht="15" outlineLevel="2">
      <c r="A366" s="100">
        <v>3840</v>
      </c>
      <c r="B366" s="100">
        <v>99</v>
      </c>
      <c r="C366" s="100">
        <v>0</v>
      </c>
      <c r="D366" s="100" t="s">
        <v>739</v>
      </c>
      <c r="E366" s="100">
        <v>53698221</v>
      </c>
      <c r="F366" s="100" t="s">
        <v>773</v>
      </c>
      <c r="G366" s="100">
        <v>0</v>
      </c>
      <c r="H366" s="100">
        <v>1625.1</v>
      </c>
      <c r="I366" s="100">
        <v>0</v>
      </c>
      <c r="J366" s="100">
        <v>0</v>
      </c>
      <c r="K366" s="100">
        <v>6239.36</v>
      </c>
      <c r="L366" s="100">
        <v>0</v>
      </c>
      <c r="M366" s="100">
        <v>0</v>
      </c>
      <c r="N366" s="100">
        <v>7864.46</v>
      </c>
      <c r="O366" s="100">
        <v>0</v>
      </c>
      <c r="P366" s="100">
        <v>0</v>
      </c>
      <c r="Q366" s="100">
        <v>0</v>
      </c>
      <c r="R366" s="100">
        <v>0</v>
      </c>
      <c r="S366" s="101">
        <v>7864.46</v>
      </c>
      <c r="T366" s="101">
        <v>94373.52</v>
      </c>
      <c r="U366" s="101">
        <v>2437.15</v>
      </c>
      <c r="V366" s="101"/>
      <c r="W366" s="101"/>
      <c r="X366" s="101"/>
      <c r="Y366" s="101">
        <v>3046.4375</v>
      </c>
      <c r="Z366" s="101">
        <v>97419.9575</v>
      </c>
      <c r="AA366" s="101">
        <f t="shared" si="24"/>
        <v>2922.598725</v>
      </c>
      <c r="AB366" s="101"/>
      <c r="AC366" s="102">
        <v>0.437</v>
      </c>
      <c r="AD366" s="103">
        <f t="shared" si="25"/>
        <v>100342.55622500001</v>
      </c>
    </row>
    <row r="367" spans="1:30" ht="15" outlineLevel="2">
      <c r="A367" s="100">
        <v>3840</v>
      </c>
      <c r="B367" s="100">
        <v>99</v>
      </c>
      <c r="C367" s="100">
        <v>0</v>
      </c>
      <c r="D367" s="100" t="s">
        <v>739</v>
      </c>
      <c r="E367" s="100">
        <v>53698346</v>
      </c>
      <c r="F367" s="100" t="s">
        <v>774</v>
      </c>
      <c r="G367" s="100">
        <v>0</v>
      </c>
      <c r="H367" s="100">
        <v>0</v>
      </c>
      <c r="I367" s="100">
        <v>0</v>
      </c>
      <c r="J367" s="100">
        <v>0</v>
      </c>
      <c r="K367" s="100">
        <v>1782.25</v>
      </c>
      <c r="L367" s="100">
        <v>0</v>
      </c>
      <c r="M367" s="100">
        <v>0</v>
      </c>
      <c r="N367" s="100">
        <v>1782.25</v>
      </c>
      <c r="O367" s="100">
        <v>0</v>
      </c>
      <c r="P367" s="100">
        <v>133.67</v>
      </c>
      <c r="Q367" s="100">
        <v>0</v>
      </c>
      <c r="R367" s="100">
        <v>0</v>
      </c>
      <c r="S367" s="101">
        <v>3000</v>
      </c>
      <c r="T367" s="101">
        <v>36000</v>
      </c>
      <c r="U367" s="101">
        <v>1488.63</v>
      </c>
      <c r="V367" s="101">
        <v>527.44</v>
      </c>
      <c r="W367" s="101"/>
      <c r="X367" s="101"/>
      <c r="Y367" s="101">
        <v>2520.0875</v>
      </c>
      <c r="Z367" s="101">
        <v>38520.0875</v>
      </c>
      <c r="AA367" s="101">
        <f t="shared" si="24"/>
        <v>1155.602625</v>
      </c>
      <c r="AB367" s="101"/>
      <c r="AC367" s="102">
        <v>0.347</v>
      </c>
      <c r="AD367" s="103">
        <f t="shared" si="25"/>
        <v>39675.690125</v>
      </c>
    </row>
    <row r="368" spans="1:30" ht="15" outlineLevel="2">
      <c r="A368" s="100">
        <v>3840</v>
      </c>
      <c r="B368" s="100">
        <v>99</v>
      </c>
      <c r="C368" s="100">
        <v>0</v>
      </c>
      <c r="D368" s="100" t="s">
        <v>739</v>
      </c>
      <c r="E368" s="100">
        <v>53720660</v>
      </c>
      <c r="F368" s="100" t="s">
        <v>775</v>
      </c>
      <c r="G368" s="100">
        <v>0</v>
      </c>
      <c r="H368" s="100">
        <v>0</v>
      </c>
      <c r="I368" s="100">
        <v>0</v>
      </c>
      <c r="J368" s="100">
        <v>0</v>
      </c>
      <c r="K368" s="100">
        <v>3718.82</v>
      </c>
      <c r="L368" s="100">
        <v>0</v>
      </c>
      <c r="M368" s="100">
        <v>0</v>
      </c>
      <c r="N368" s="100">
        <v>3718.82</v>
      </c>
      <c r="O368" s="100">
        <v>0</v>
      </c>
      <c r="P368" s="100">
        <v>278.91</v>
      </c>
      <c r="Q368" s="100">
        <v>0</v>
      </c>
      <c r="R368" s="100">
        <v>0</v>
      </c>
      <c r="S368" s="101">
        <v>3997.73</v>
      </c>
      <c r="T368" s="101">
        <v>47972.76</v>
      </c>
      <c r="U368" s="101">
        <v>3117.54</v>
      </c>
      <c r="V368" s="101">
        <v>1185.08</v>
      </c>
      <c r="W368" s="101">
        <v>2168.1</v>
      </c>
      <c r="X368" s="101"/>
      <c r="Y368" s="101">
        <v>8088.4</v>
      </c>
      <c r="Z368" s="101">
        <v>56061.16</v>
      </c>
      <c r="AA368" s="101">
        <f t="shared" si="24"/>
        <v>1681.8348</v>
      </c>
      <c r="AB368" s="101"/>
      <c r="AC368" s="102">
        <v>0.559</v>
      </c>
      <c r="AD368" s="103">
        <f t="shared" si="25"/>
        <v>57742.9948</v>
      </c>
    </row>
    <row r="369" spans="1:30" ht="15" outlineLevel="2">
      <c r="A369" s="100">
        <v>3840</v>
      </c>
      <c r="B369" s="100">
        <v>99</v>
      </c>
      <c r="C369" s="100">
        <v>0</v>
      </c>
      <c r="D369" s="100" t="s">
        <v>739</v>
      </c>
      <c r="E369" s="100">
        <v>53721130</v>
      </c>
      <c r="F369" s="100" t="s">
        <v>776</v>
      </c>
      <c r="G369" s="100">
        <v>0</v>
      </c>
      <c r="H369" s="100">
        <v>0</v>
      </c>
      <c r="I369" s="100">
        <v>0</v>
      </c>
      <c r="J369" s="100">
        <v>0</v>
      </c>
      <c r="K369" s="100">
        <v>2339.36</v>
      </c>
      <c r="L369" s="100">
        <v>0</v>
      </c>
      <c r="M369" s="100">
        <v>0</v>
      </c>
      <c r="N369" s="100">
        <v>2339.36</v>
      </c>
      <c r="O369" s="100">
        <v>0</v>
      </c>
      <c r="P369" s="100">
        <v>175.45</v>
      </c>
      <c r="Q369" s="100">
        <v>0</v>
      </c>
      <c r="R369" s="100">
        <v>0</v>
      </c>
      <c r="S369" s="101">
        <v>2514.81</v>
      </c>
      <c r="T369" s="101">
        <v>30177.72</v>
      </c>
      <c r="U369" s="101">
        <v>1278.42</v>
      </c>
      <c r="V369" s="101">
        <v>631.76</v>
      </c>
      <c r="W369" s="101"/>
      <c r="X369" s="101"/>
      <c r="Y369" s="101">
        <v>2387.725</v>
      </c>
      <c r="Z369" s="101">
        <v>32565.445</v>
      </c>
      <c r="AA369" s="101">
        <f t="shared" si="24"/>
        <v>976.96335</v>
      </c>
      <c r="AB369" s="101"/>
      <c r="AC369" s="102">
        <v>0.298</v>
      </c>
      <c r="AD369" s="103">
        <f t="shared" si="25"/>
        <v>33542.40835</v>
      </c>
    </row>
    <row r="370" spans="1:30" ht="15" outlineLevel="2">
      <c r="A370" s="100">
        <v>3840</v>
      </c>
      <c r="B370" s="100">
        <v>99</v>
      </c>
      <c r="C370" s="100">
        <v>0</v>
      </c>
      <c r="D370" s="100" t="s">
        <v>739</v>
      </c>
      <c r="E370" s="100">
        <v>53788006</v>
      </c>
      <c r="F370" s="100" t="s">
        <v>777</v>
      </c>
      <c r="G370" s="100">
        <v>0</v>
      </c>
      <c r="H370" s="100">
        <v>0</v>
      </c>
      <c r="I370" s="100">
        <v>0</v>
      </c>
      <c r="J370" s="100">
        <v>0</v>
      </c>
      <c r="K370" s="100">
        <v>5387.18</v>
      </c>
      <c r="L370" s="100">
        <v>0</v>
      </c>
      <c r="M370" s="100">
        <v>0</v>
      </c>
      <c r="N370" s="100">
        <v>5387.18</v>
      </c>
      <c r="O370" s="100">
        <v>0</v>
      </c>
      <c r="P370" s="100">
        <v>404.04</v>
      </c>
      <c r="Q370" s="100">
        <v>0</v>
      </c>
      <c r="R370" s="100">
        <v>0</v>
      </c>
      <c r="S370" s="101">
        <v>5791.22</v>
      </c>
      <c r="T370" s="101">
        <v>69494.64</v>
      </c>
      <c r="U370" s="101">
        <v>2929.21</v>
      </c>
      <c r="V370" s="101">
        <v>1206.28</v>
      </c>
      <c r="W370" s="101"/>
      <c r="X370" s="101"/>
      <c r="Y370" s="101">
        <v>5169.362499999999</v>
      </c>
      <c r="Z370" s="101">
        <v>74664.0025</v>
      </c>
      <c r="AA370" s="101">
        <f t="shared" si="24"/>
        <v>2239.920075</v>
      </c>
      <c r="AB370" s="101"/>
      <c r="AC370" s="102">
        <v>0.569</v>
      </c>
      <c r="AD370" s="103">
        <f t="shared" si="25"/>
        <v>76903.922575</v>
      </c>
    </row>
    <row r="371" spans="1:30" ht="15" outlineLevel="2">
      <c r="A371" s="100">
        <v>3840</v>
      </c>
      <c r="B371" s="100">
        <v>99</v>
      </c>
      <c r="C371" s="100">
        <v>0</v>
      </c>
      <c r="D371" s="100" t="s">
        <v>739</v>
      </c>
      <c r="E371" s="100">
        <v>53856019</v>
      </c>
      <c r="F371" s="100" t="s">
        <v>778</v>
      </c>
      <c r="G371" s="100">
        <v>0</v>
      </c>
      <c r="H371" s="100">
        <v>0</v>
      </c>
      <c r="I371" s="100">
        <v>0</v>
      </c>
      <c r="J371" s="100">
        <v>0</v>
      </c>
      <c r="K371" s="100">
        <v>1935.54</v>
      </c>
      <c r="L371" s="100">
        <v>0</v>
      </c>
      <c r="M371" s="100">
        <v>0</v>
      </c>
      <c r="N371" s="100">
        <v>1935.54</v>
      </c>
      <c r="O371" s="100">
        <v>0</v>
      </c>
      <c r="P371" s="100">
        <v>145.17</v>
      </c>
      <c r="Q371" s="100">
        <v>0</v>
      </c>
      <c r="R371" s="100">
        <v>0</v>
      </c>
      <c r="S371" s="101">
        <v>3000</v>
      </c>
      <c r="T371" s="101">
        <v>36000</v>
      </c>
      <c r="U371" s="101">
        <v>1299.87</v>
      </c>
      <c r="V371" s="101">
        <v>642.36</v>
      </c>
      <c r="W371" s="101"/>
      <c r="X371" s="101"/>
      <c r="Y371" s="101">
        <v>2427.7875</v>
      </c>
      <c r="Z371" s="101">
        <v>38427.7875</v>
      </c>
      <c r="AA371" s="101">
        <f t="shared" si="24"/>
        <v>1152.833625</v>
      </c>
      <c r="AB371" s="101"/>
      <c r="AC371" s="102">
        <v>0.303</v>
      </c>
      <c r="AD371" s="103">
        <f t="shared" si="25"/>
        <v>39580.621125</v>
      </c>
    </row>
    <row r="372" spans="1:30" ht="15" outlineLevel="2">
      <c r="A372" s="100">
        <v>3840</v>
      </c>
      <c r="B372" s="100">
        <v>99</v>
      </c>
      <c r="C372" s="100">
        <v>0</v>
      </c>
      <c r="D372" s="100" t="s">
        <v>739</v>
      </c>
      <c r="E372" s="100">
        <v>54385067</v>
      </c>
      <c r="F372" s="100" t="s">
        <v>779</v>
      </c>
      <c r="G372" s="100">
        <v>0</v>
      </c>
      <c r="H372" s="100">
        <v>0</v>
      </c>
      <c r="I372" s="100">
        <v>0</v>
      </c>
      <c r="J372" s="100">
        <v>0</v>
      </c>
      <c r="K372" s="100">
        <v>1918.36</v>
      </c>
      <c r="L372" s="100">
        <v>0</v>
      </c>
      <c r="M372" s="100">
        <v>0</v>
      </c>
      <c r="N372" s="100">
        <v>1918.36</v>
      </c>
      <c r="O372" s="100">
        <v>0</v>
      </c>
      <c r="P372" s="100">
        <v>143.88</v>
      </c>
      <c r="Q372" s="100">
        <v>0</v>
      </c>
      <c r="R372" s="100">
        <v>0</v>
      </c>
      <c r="S372" s="101">
        <v>3000</v>
      </c>
      <c r="T372" s="101">
        <v>36000</v>
      </c>
      <c r="U372" s="101">
        <v>1031.14</v>
      </c>
      <c r="V372" s="101">
        <v>424.64</v>
      </c>
      <c r="W372" s="101"/>
      <c r="X372" s="101"/>
      <c r="Y372" s="101">
        <v>1819.7250000000004</v>
      </c>
      <c r="Z372" s="101">
        <v>37819.725</v>
      </c>
      <c r="AA372" s="101">
        <f t="shared" si="24"/>
        <v>1134.5917499999998</v>
      </c>
      <c r="AB372" s="101"/>
      <c r="AC372" s="102">
        <v>0.2003</v>
      </c>
      <c r="AD372" s="103">
        <f t="shared" si="25"/>
        <v>38954.31675</v>
      </c>
    </row>
    <row r="373" spans="1:30" ht="15" outlineLevel="2">
      <c r="A373" s="100">
        <v>3840</v>
      </c>
      <c r="B373" s="100">
        <v>99</v>
      </c>
      <c r="C373" s="100">
        <v>0</v>
      </c>
      <c r="D373" s="100" t="s">
        <v>739</v>
      </c>
      <c r="E373" s="100">
        <v>54459623</v>
      </c>
      <c r="F373" s="100" t="s">
        <v>589</v>
      </c>
      <c r="G373" s="100">
        <v>0</v>
      </c>
      <c r="H373" s="100">
        <v>0</v>
      </c>
      <c r="I373" s="100">
        <v>0</v>
      </c>
      <c r="J373" s="100">
        <v>0</v>
      </c>
      <c r="K373" s="100">
        <v>6418.92</v>
      </c>
      <c r="L373" s="100">
        <v>0</v>
      </c>
      <c r="M373" s="100">
        <v>0</v>
      </c>
      <c r="N373" s="100">
        <v>6418.92</v>
      </c>
      <c r="O373" s="100">
        <v>0</v>
      </c>
      <c r="P373" s="100">
        <v>481.42</v>
      </c>
      <c r="Q373" s="100">
        <v>0</v>
      </c>
      <c r="R373" s="100">
        <v>0</v>
      </c>
      <c r="S373" s="101">
        <v>6900.34</v>
      </c>
      <c r="T373" s="101">
        <v>82804.08</v>
      </c>
      <c r="U373" s="101">
        <v>3669.67</v>
      </c>
      <c r="V373" s="101">
        <v>1394.96</v>
      </c>
      <c r="W373" s="101">
        <v>3742.28</v>
      </c>
      <c r="X373" s="101"/>
      <c r="Y373" s="101">
        <v>11008.6375</v>
      </c>
      <c r="Z373" s="101">
        <v>93812.7175</v>
      </c>
      <c r="AA373" s="101">
        <f t="shared" si="24"/>
        <v>2814.381525</v>
      </c>
      <c r="AB373" s="101"/>
      <c r="AC373" s="102">
        <v>0.658</v>
      </c>
      <c r="AD373" s="103">
        <f t="shared" si="25"/>
        <v>96627.099025</v>
      </c>
    </row>
    <row r="374" spans="1:30" ht="15" outlineLevel="2">
      <c r="A374" s="100">
        <v>3840</v>
      </c>
      <c r="B374" s="100">
        <v>99</v>
      </c>
      <c r="C374" s="100">
        <v>0</v>
      </c>
      <c r="D374" s="100" t="s">
        <v>739</v>
      </c>
      <c r="E374" s="100">
        <v>55239123</v>
      </c>
      <c r="F374" s="100" t="s">
        <v>780</v>
      </c>
      <c r="G374" s="100">
        <v>0</v>
      </c>
      <c r="H374" s="100">
        <v>0</v>
      </c>
      <c r="I374" s="100">
        <v>0</v>
      </c>
      <c r="J374" s="100">
        <v>0</v>
      </c>
      <c r="K374" s="100">
        <v>4643.86</v>
      </c>
      <c r="L374" s="100">
        <v>0</v>
      </c>
      <c r="M374" s="100">
        <v>310.96</v>
      </c>
      <c r="N374" s="100">
        <v>4954.82</v>
      </c>
      <c r="O374" s="100">
        <v>0</v>
      </c>
      <c r="P374" s="100">
        <v>371.61</v>
      </c>
      <c r="Q374" s="100">
        <v>0</v>
      </c>
      <c r="R374" s="100">
        <v>0</v>
      </c>
      <c r="S374" s="101">
        <v>5326.43</v>
      </c>
      <c r="T374" s="101">
        <v>63917.16</v>
      </c>
      <c r="U374" s="101">
        <v>2687.26</v>
      </c>
      <c r="V374" s="101">
        <v>1106.64</v>
      </c>
      <c r="W374" s="101"/>
      <c r="X374" s="101"/>
      <c r="Y374" s="101">
        <v>4742.375000000001</v>
      </c>
      <c r="Z374" s="101">
        <v>68659.535</v>
      </c>
      <c r="AA374" s="101">
        <f t="shared" si="24"/>
        <v>2059.78605</v>
      </c>
      <c r="AB374" s="101"/>
      <c r="AC374" s="102">
        <v>0.522</v>
      </c>
      <c r="AD374" s="103">
        <f t="shared" si="25"/>
        <v>70719.32105</v>
      </c>
    </row>
    <row r="375" spans="1:30" ht="15" outlineLevel="2">
      <c r="A375" s="100">
        <v>3840</v>
      </c>
      <c r="B375" s="100">
        <v>99</v>
      </c>
      <c r="C375" s="100">
        <v>0</v>
      </c>
      <c r="D375" s="100" t="s">
        <v>739</v>
      </c>
      <c r="E375" s="100">
        <v>55243075</v>
      </c>
      <c r="F375" s="100" t="s">
        <v>781</v>
      </c>
      <c r="G375" s="100">
        <v>0</v>
      </c>
      <c r="H375" s="100">
        <v>0</v>
      </c>
      <c r="I375" s="100">
        <v>0</v>
      </c>
      <c r="J375" s="100">
        <v>0</v>
      </c>
      <c r="K375" s="100">
        <v>3991.77</v>
      </c>
      <c r="L375" s="100">
        <v>0</v>
      </c>
      <c r="M375" s="100">
        <v>0</v>
      </c>
      <c r="N375" s="100">
        <v>3991.77</v>
      </c>
      <c r="O375" s="100">
        <v>0</v>
      </c>
      <c r="P375" s="100">
        <v>299.38</v>
      </c>
      <c r="Q375" s="100">
        <v>0</v>
      </c>
      <c r="R375" s="100">
        <v>0</v>
      </c>
      <c r="S375" s="101">
        <v>4291.15</v>
      </c>
      <c r="T375" s="101">
        <v>51493.799999999996</v>
      </c>
      <c r="U375" s="101">
        <v>2419.56</v>
      </c>
      <c r="V375" s="101">
        <v>996.4</v>
      </c>
      <c r="W375" s="101"/>
      <c r="X375" s="101"/>
      <c r="Y375" s="101">
        <v>4269.95</v>
      </c>
      <c r="Z375" s="101">
        <v>55763.74999999999</v>
      </c>
      <c r="AA375" s="101">
        <f t="shared" si="24"/>
        <v>1672.9124999999997</v>
      </c>
      <c r="AB375" s="101"/>
      <c r="AC375" s="102">
        <v>0.47</v>
      </c>
      <c r="AD375" s="103">
        <f t="shared" si="25"/>
        <v>57436.66249999999</v>
      </c>
    </row>
    <row r="376" spans="1:30" ht="15" outlineLevel="2">
      <c r="A376" s="100">
        <v>3840</v>
      </c>
      <c r="B376" s="100">
        <v>99</v>
      </c>
      <c r="C376" s="100">
        <v>0</v>
      </c>
      <c r="D376" s="100" t="s">
        <v>739</v>
      </c>
      <c r="E376" s="100">
        <v>55765580</v>
      </c>
      <c r="F376" s="100" t="s">
        <v>782</v>
      </c>
      <c r="G376" s="100">
        <v>0</v>
      </c>
      <c r="H376" s="100">
        <v>0</v>
      </c>
      <c r="I376" s="100">
        <v>0</v>
      </c>
      <c r="J376" s="100">
        <v>0</v>
      </c>
      <c r="K376" s="100">
        <v>3135.94</v>
      </c>
      <c r="L376" s="100">
        <v>0</v>
      </c>
      <c r="M376" s="100">
        <v>0</v>
      </c>
      <c r="N376" s="100">
        <v>3135.94</v>
      </c>
      <c r="O376" s="100">
        <v>0</v>
      </c>
      <c r="P376" s="100">
        <v>235.2</v>
      </c>
      <c r="Q376" s="100">
        <v>0</v>
      </c>
      <c r="R376" s="100">
        <v>0</v>
      </c>
      <c r="S376" s="101">
        <v>3371.14</v>
      </c>
      <c r="T376" s="101">
        <v>40453.68</v>
      </c>
      <c r="U376" s="101">
        <v>1651.65</v>
      </c>
      <c r="V376" s="101">
        <v>816.2</v>
      </c>
      <c r="W376" s="101"/>
      <c r="X376" s="101"/>
      <c r="Y376" s="101">
        <v>3084.8125000000005</v>
      </c>
      <c r="Z376" s="101">
        <v>43538.4925</v>
      </c>
      <c r="AA376" s="101">
        <f t="shared" si="24"/>
        <v>1306.154775</v>
      </c>
      <c r="AB376" s="101"/>
      <c r="AC376" s="102">
        <v>0.385</v>
      </c>
      <c r="AD376" s="103">
        <f t="shared" si="25"/>
        <v>44844.647275</v>
      </c>
    </row>
    <row r="377" spans="1:30" ht="15" outlineLevel="2">
      <c r="A377" s="100">
        <v>3840</v>
      </c>
      <c r="B377" s="100">
        <v>99</v>
      </c>
      <c r="C377" s="100">
        <v>0</v>
      </c>
      <c r="D377" s="100" t="s">
        <v>739</v>
      </c>
      <c r="E377" s="100">
        <v>55784094</v>
      </c>
      <c r="F377" s="100" t="s">
        <v>632</v>
      </c>
      <c r="G377" s="100">
        <v>0</v>
      </c>
      <c r="H377" s="100">
        <v>0</v>
      </c>
      <c r="I377" s="100">
        <v>0</v>
      </c>
      <c r="J377" s="100">
        <v>0</v>
      </c>
      <c r="K377" s="100">
        <v>3934.94</v>
      </c>
      <c r="L377" s="100">
        <v>0</v>
      </c>
      <c r="M377" s="100">
        <v>0</v>
      </c>
      <c r="N377" s="100">
        <v>3934.94</v>
      </c>
      <c r="O377" s="100">
        <v>0</v>
      </c>
      <c r="P377" s="100">
        <v>295.12</v>
      </c>
      <c r="Q377" s="100">
        <v>0</v>
      </c>
      <c r="R377" s="100">
        <v>0</v>
      </c>
      <c r="S377" s="101">
        <v>4230.06</v>
      </c>
      <c r="T377" s="101">
        <v>50760.72</v>
      </c>
      <c r="U377" s="101">
        <v>3413.19</v>
      </c>
      <c r="V377" s="101">
        <v>1290.12</v>
      </c>
      <c r="W377" s="101">
        <v>2294.08</v>
      </c>
      <c r="X377" s="101"/>
      <c r="Y377" s="101">
        <v>8746.7375</v>
      </c>
      <c r="Z377" s="101">
        <v>59507.457500000004</v>
      </c>
      <c r="AA377" s="101">
        <f t="shared" si="24"/>
        <v>1785.223725</v>
      </c>
      <c r="AB377" s="101"/>
      <c r="AC377" s="102">
        <v>0.576</v>
      </c>
      <c r="AD377" s="103">
        <f t="shared" si="25"/>
        <v>61292.68122500001</v>
      </c>
    </row>
    <row r="378" spans="1:30" ht="15" outlineLevel="2">
      <c r="A378" s="100">
        <v>3840</v>
      </c>
      <c r="B378" s="100">
        <v>99</v>
      </c>
      <c r="C378" s="100">
        <v>0</v>
      </c>
      <c r="D378" s="100" t="s">
        <v>739</v>
      </c>
      <c r="E378" s="100">
        <v>55842280</v>
      </c>
      <c r="F378" s="100" t="s">
        <v>783</v>
      </c>
      <c r="G378" s="100">
        <v>0</v>
      </c>
      <c r="H378" s="100">
        <v>0</v>
      </c>
      <c r="I378" s="100">
        <v>0</v>
      </c>
      <c r="J378" s="100">
        <v>0</v>
      </c>
      <c r="K378" s="100">
        <v>4194.24</v>
      </c>
      <c r="L378" s="100">
        <v>0</v>
      </c>
      <c r="M378" s="100">
        <v>0</v>
      </c>
      <c r="N378" s="100">
        <v>4194.24</v>
      </c>
      <c r="O378" s="100">
        <v>0</v>
      </c>
      <c r="P378" s="100">
        <v>314.57</v>
      </c>
      <c r="Q378" s="100">
        <v>0</v>
      </c>
      <c r="R378" s="100">
        <v>0</v>
      </c>
      <c r="S378" s="101">
        <v>4508.81</v>
      </c>
      <c r="T378" s="101">
        <v>54105.72</v>
      </c>
      <c r="U378" s="101">
        <v>2481.34</v>
      </c>
      <c r="V378" s="101">
        <v>1021.84</v>
      </c>
      <c r="W378" s="101"/>
      <c r="X378" s="101"/>
      <c r="Y378" s="101">
        <v>4378.975</v>
      </c>
      <c r="Z378" s="101">
        <v>58484.695</v>
      </c>
      <c r="AA378" s="101">
        <f t="shared" si="24"/>
        <v>1754.5408499999999</v>
      </c>
      <c r="AB378" s="101"/>
      <c r="AC378" s="102">
        <v>0.482</v>
      </c>
      <c r="AD378" s="103">
        <f t="shared" si="25"/>
        <v>60239.23585</v>
      </c>
    </row>
    <row r="379" spans="1:30" ht="15" outlineLevel="2">
      <c r="A379" s="100">
        <v>3840</v>
      </c>
      <c r="B379" s="100">
        <v>99</v>
      </c>
      <c r="C379" s="100">
        <v>0</v>
      </c>
      <c r="D379" s="100" t="s">
        <v>739</v>
      </c>
      <c r="E379" s="100">
        <v>57007684</v>
      </c>
      <c r="F379" s="100" t="s">
        <v>784</v>
      </c>
      <c r="G379" s="100">
        <v>0</v>
      </c>
      <c r="H379" s="100">
        <v>0</v>
      </c>
      <c r="I379" s="100">
        <v>0</v>
      </c>
      <c r="J379" s="100">
        <v>0</v>
      </c>
      <c r="K379" s="100">
        <v>3680.02</v>
      </c>
      <c r="L379" s="100">
        <v>0</v>
      </c>
      <c r="M379" s="100">
        <v>0</v>
      </c>
      <c r="N379" s="100">
        <v>3680.02</v>
      </c>
      <c r="O379" s="100">
        <v>0</v>
      </c>
      <c r="P379" s="100">
        <v>276</v>
      </c>
      <c r="Q379" s="100">
        <v>0</v>
      </c>
      <c r="R379" s="100">
        <v>0</v>
      </c>
      <c r="S379" s="101">
        <v>3956.02</v>
      </c>
      <c r="T379" s="101">
        <v>47472.24</v>
      </c>
      <c r="U379" s="101">
        <v>1930.5</v>
      </c>
      <c r="V379" s="101">
        <v>1060</v>
      </c>
      <c r="W379" s="101"/>
      <c r="X379" s="101"/>
      <c r="Y379" s="101">
        <v>3738.125</v>
      </c>
      <c r="Z379" s="101">
        <v>51210.365</v>
      </c>
      <c r="AA379" s="101">
        <f t="shared" si="24"/>
        <v>1536.3109499999998</v>
      </c>
      <c r="AB379" s="101"/>
      <c r="AC379" s="102">
        <v>0.5</v>
      </c>
      <c r="AD379" s="103">
        <f t="shared" si="25"/>
        <v>52746.67595</v>
      </c>
    </row>
    <row r="380" spans="1:30" ht="15" outlineLevel="2">
      <c r="A380" s="100">
        <v>3840</v>
      </c>
      <c r="B380" s="100">
        <v>99</v>
      </c>
      <c r="C380" s="100">
        <v>0</v>
      </c>
      <c r="D380" s="100" t="s">
        <v>739</v>
      </c>
      <c r="E380" s="100">
        <v>57015133</v>
      </c>
      <c r="F380" s="100" t="s">
        <v>785</v>
      </c>
      <c r="G380" s="100">
        <v>0</v>
      </c>
      <c r="H380" s="100">
        <v>0</v>
      </c>
      <c r="I380" s="100">
        <v>0</v>
      </c>
      <c r="J380" s="100">
        <v>0</v>
      </c>
      <c r="K380" s="100">
        <v>2200.03</v>
      </c>
      <c r="L380" s="100">
        <v>0</v>
      </c>
      <c r="M380" s="100">
        <v>0</v>
      </c>
      <c r="N380" s="100">
        <v>2200.03</v>
      </c>
      <c r="O380" s="100">
        <v>0</v>
      </c>
      <c r="P380" s="100">
        <v>165</v>
      </c>
      <c r="Q380" s="100">
        <v>0</v>
      </c>
      <c r="R380" s="100">
        <v>0</v>
      </c>
      <c r="S380" s="101">
        <v>2365.03</v>
      </c>
      <c r="T380" s="101">
        <v>28380.36</v>
      </c>
      <c r="U380" s="101">
        <v>1274.13</v>
      </c>
      <c r="V380" s="101">
        <v>629.64</v>
      </c>
      <c r="W380" s="101"/>
      <c r="X380" s="101"/>
      <c r="Y380" s="101">
        <v>2379.7125</v>
      </c>
      <c r="Z380" s="101">
        <v>30760.072500000002</v>
      </c>
      <c r="AA380" s="101">
        <f t="shared" si="24"/>
        <v>922.802175</v>
      </c>
      <c r="AB380" s="101"/>
      <c r="AC380" s="102">
        <v>0.297</v>
      </c>
      <c r="AD380" s="103">
        <f t="shared" si="25"/>
        <v>31682.874675000003</v>
      </c>
    </row>
    <row r="381" spans="1:30" ht="15" outlineLevel="2">
      <c r="A381" s="100">
        <v>3840</v>
      </c>
      <c r="B381" s="100">
        <v>99</v>
      </c>
      <c r="C381" s="100">
        <v>0</v>
      </c>
      <c r="D381" s="100" t="s">
        <v>739</v>
      </c>
      <c r="E381" s="100">
        <v>57566754</v>
      </c>
      <c r="F381" s="100" t="s">
        <v>786</v>
      </c>
      <c r="G381" s="100">
        <v>0</v>
      </c>
      <c r="H381" s="100">
        <v>0</v>
      </c>
      <c r="I381" s="100">
        <v>0</v>
      </c>
      <c r="J381" s="100">
        <v>0</v>
      </c>
      <c r="K381" s="100">
        <v>5670.76</v>
      </c>
      <c r="L381" s="100">
        <v>0</v>
      </c>
      <c r="M381" s="100">
        <v>0</v>
      </c>
      <c r="N381" s="100">
        <v>5670.76</v>
      </c>
      <c r="O381" s="100">
        <v>0</v>
      </c>
      <c r="P381" s="100">
        <v>425.31</v>
      </c>
      <c r="Q381" s="100">
        <v>0</v>
      </c>
      <c r="R381" s="100">
        <v>0</v>
      </c>
      <c r="S381" s="101">
        <v>6096.07</v>
      </c>
      <c r="T381" s="101">
        <v>73152.84</v>
      </c>
      <c r="U381" s="101">
        <v>2718.14</v>
      </c>
      <c r="V381" s="101">
        <v>1119.36</v>
      </c>
      <c r="W381" s="101"/>
      <c r="X381" s="101"/>
      <c r="Y381" s="101">
        <v>4796.875</v>
      </c>
      <c r="Z381" s="101">
        <v>77949.715</v>
      </c>
      <c r="AA381" s="101">
        <f t="shared" si="24"/>
        <v>2338.49145</v>
      </c>
      <c r="AB381" s="101"/>
      <c r="AC381" s="102">
        <v>0.528</v>
      </c>
      <c r="AD381" s="103">
        <f t="shared" si="25"/>
        <v>80288.20645</v>
      </c>
    </row>
    <row r="382" spans="1:30" ht="15" outlineLevel="2">
      <c r="A382" s="100">
        <v>3840</v>
      </c>
      <c r="B382" s="100">
        <v>99</v>
      </c>
      <c r="C382" s="100">
        <v>0</v>
      </c>
      <c r="D382" s="100" t="s">
        <v>739</v>
      </c>
      <c r="E382" s="100">
        <v>58959172</v>
      </c>
      <c r="F382" s="100" t="s">
        <v>787</v>
      </c>
      <c r="G382" s="100">
        <v>0</v>
      </c>
      <c r="H382" s="100">
        <v>0</v>
      </c>
      <c r="I382" s="100">
        <v>0</v>
      </c>
      <c r="J382" s="100">
        <v>0</v>
      </c>
      <c r="K382" s="100">
        <v>2823.77</v>
      </c>
      <c r="L382" s="100">
        <v>0</v>
      </c>
      <c r="M382" s="100">
        <v>0</v>
      </c>
      <c r="N382" s="100">
        <v>2823.77</v>
      </c>
      <c r="O382" s="100">
        <v>0</v>
      </c>
      <c r="P382" s="100">
        <v>211.78</v>
      </c>
      <c r="Q382" s="100">
        <v>0</v>
      </c>
      <c r="R382" s="100">
        <v>0</v>
      </c>
      <c r="S382" s="101">
        <v>3035.55</v>
      </c>
      <c r="T382" s="101">
        <v>36426.600000000006</v>
      </c>
      <c r="U382" s="101">
        <v>1565.85</v>
      </c>
      <c r="V382" s="101">
        <v>773.8</v>
      </c>
      <c r="W382" s="101"/>
      <c r="X382" s="101"/>
      <c r="Y382" s="101">
        <v>2924.5624999999995</v>
      </c>
      <c r="Z382" s="101">
        <v>39351.162500000006</v>
      </c>
      <c r="AA382" s="101">
        <f t="shared" si="24"/>
        <v>1180.534875</v>
      </c>
      <c r="AB382" s="101"/>
      <c r="AC382" s="102">
        <v>0.365</v>
      </c>
      <c r="AD382" s="103">
        <f t="shared" si="25"/>
        <v>40531.697375</v>
      </c>
    </row>
    <row r="383" spans="1:30" ht="15" outlineLevel="2">
      <c r="A383" s="100">
        <v>3840</v>
      </c>
      <c r="B383" s="100">
        <v>99</v>
      </c>
      <c r="C383" s="100">
        <v>0</v>
      </c>
      <c r="D383" s="100" t="s">
        <v>739</v>
      </c>
      <c r="E383" s="100">
        <v>59312405</v>
      </c>
      <c r="F383" s="100" t="s">
        <v>788</v>
      </c>
      <c r="G383" s="100">
        <v>0</v>
      </c>
      <c r="H383" s="100">
        <v>0</v>
      </c>
      <c r="I383" s="100">
        <v>0</v>
      </c>
      <c r="J383" s="100">
        <v>0</v>
      </c>
      <c r="K383" s="100">
        <v>2217.57</v>
      </c>
      <c r="L383" s="100">
        <v>0</v>
      </c>
      <c r="M383" s="100">
        <v>20.33</v>
      </c>
      <c r="N383" s="100">
        <v>2237.9</v>
      </c>
      <c r="O383" s="100">
        <v>0</v>
      </c>
      <c r="P383" s="100">
        <v>167.84</v>
      </c>
      <c r="Q383" s="100">
        <v>0</v>
      </c>
      <c r="R383" s="100">
        <v>0</v>
      </c>
      <c r="S383" s="101">
        <v>2405.74</v>
      </c>
      <c r="T383" s="101">
        <v>28868.879999999997</v>
      </c>
      <c r="U383" s="101">
        <v>596.31</v>
      </c>
      <c r="V383" s="101"/>
      <c r="W383" s="101"/>
      <c r="X383" s="101"/>
      <c r="Y383" s="101">
        <v>745.3874999999999</v>
      </c>
      <c r="Z383" s="101">
        <v>29614.267499999998</v>
      </c>
      <c r="AA383" s="101">
        <f t="shared" si="24"/>
        <v>888.4280249999999</v>
      </c>
      <c r="AB383" s="101"/>
      <c r="AC383" s="102">
        <v>0.139</v>
      </c>
      <c r="AD383" s="103">
        <f t="shared" si="25"/>
        <v>30502.695525</v>
      </c>
    </row>
    <row r="384" spans="1:31" ht="15" outlineLevel="2">
      <c r="A384" s="100">
        <v>3840</v>
      </c>
      <c r="B384" s="100">
        <v>99</v>
      </c>
      <c r="C384" s="100">
        <v>0</v>
      </c>
      <c r="D384" s="100" t="s">
        <v>739</v>
      </c>
      <c r="E384" s="100">
        <v>59454371</v>
      </c>
      <c r="F384" s="100" t="s">
        <v>610</v>
      </c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1">
        <f t="shared" si="24"/>
        <v>0</v>
      </c>
      <c r="AB384" s="101"/>
      <c r="AC384" s="102"/>
      <c r="AD384" s="103">
        <f t="shared" si="25"/>
        <v>0</v>
      </c>
      <c r="AE384" s="99">
        <v>0.5</v>
      </c>
    </row>
    <row r="385" spans="1:31" ht="15" outlineLevel="2">
      <c r="A385" s="100"/>
      <c r="B385" s="104">
        <v>99</v>
      </c>
      <c r="C385" s="100">
        <v>0</v>
      </c>
      <c r="D385" s="104" t="s">
        <v>473</v>
      </c>
      <c r="E385" s="104">
        <v>52074895</v>
      </c>
      <c r="F385" s="104" t="s">
        <v>474</v>
      </c>
      <c r="G385" s="100">
        <v>14000.78</v>
      </c>
      <c r="H385" s="100">
        <v>0</v>
      </c>
      <c r="I385" s="100">
        <v>234.2</v>
      </c>
      <c r="J385" s="100">
        <v>1458.03</v>
      </c>
      <c r="K385" s="100">
        <v>0</v>
      </c>
      <c r="L385" s="100">
        <v>0</v>
      </c>
      <c r="M385" s="100">
        <v>224.7</v>
      </c>
      <c r="N385" s="100">
        <v>15917.71</v>
      </c>
      <c r="O385" s="100"/>
      <c r="P385" s="100"/>
      <c r="Q385" s="100"/>
      <c r="R385" s="100"/>
      <c r="S385" s="105"/>
      <c r="T385" s="105"/>
      <c r="U385" s="105"/>
      <c r="V385" s="105"/>
      <c r="W385" s="105"/>
      <c r="X385" s="105"/>
      <c r="Y385" s="105"/>
      <c r="Z385" s="105"/>
      <c r="AA385" s="101">
        <f t="shared" si="24"/>
        <v>0</v>
      </c>
      <c r="AB385" s="101"/>
      <c r="AC385" s="106">
        <v>0.55</v>
      </c>
      <c r="AD385" s="103">
        <v>139615</v>
      </c>
      <c r="AE385" s="99"/>
    </row>
    <row r="386" spans="1:31" ht="15" outlineLevel="2">
      <c r="A386" s="100"/>
      <c r="B386" s="104">
        <v>99</v>
      </c>
      <c r="C386" s="100">
        <v>0</v>
      </c>
      <c r="D386" s="104" t="s">
        <v>658</v>
      </c>
      <c r="E386" s="104">
        <v>52430899</v>
      </c>
      <c r="F386" s="104" t="s">
        <v>659</v>
      </c>
      <c r="G386" s="100">
        <v>7422.23</v>
      </c>
      <c r="H386" s="100">
        <v>0</v>
      </c>
      <c r="I386" s="100">
        <v>244.2</v>
      </c>
      <c r="J386" s="100">
        <v>934.92</v>
      </c>
      <c r="K386" s="100">
        <v>0</v>
      </c>
      <c r="L386" s="100">
        <v>0</v>
      </c>
      <c r="M386" s="100">
        <v>183.3</v>
      </c>
      <c r="N386" s="100">
        <v>8784.65</v>
      </c>
      <c r="O386" s="100">
        <v>427.93</v>
      </c>
      <c r="P386" s="100">
        <v>661.1</v>
      </c>
      <c r="Q386" s="100">
        <v>0</v>
      </c>
      <c r="R386" s="100">
        <v>635.43</v>
      </c>
      <c r="S386" s="105">
        <v>10509.11</v>
      </c>
      <c r="T386" s="105">
        <v>126109.32</v>
      </c>
      <c r="U386" s="105">
        <v>5525</v>
      </c>
      <c r="V386" s="105">
        <v>2108</v>
      </c>
      <c r="W386" s="105">
        <v>4453.34</v>
      </c>
      <c r="X386" s="105"/>
      <c r="Y386" s="105">
        <v>15107.925</v>
      </c>
      <c r="Z386" s="105">
        <v>141217.245</v>
      </c>
      <c r="AA386" s="101">
        <f t="shared" si="24"/>
        <v>4236.51735</v>
      </c>
      <c r="AB386" s="101">
        <v>1130</v>
      </c>
      <c r="AC386" s="106">
        <v>0.7</v>
      </c>
      <c r="AD386" s="103">
        <f t="shared" si="25"/>
        <v>146583.76235</v>
      </c>
      <c r="AE386" s="99"/>
    </row>
    <row r="387" spans="1:31" ht="15" outlineLevel="2">
      <c r="A387" s="100"/>
      <c r="B387" s="104">
        <v>99</v>
      </c>
      <c r="C387" s="100">
        <v>0</v>
      </c>
      <c r="D387" s="104" t="s">
        <v>663</v>
      </c>
      <c r="E387" s="104">
        <v>21114830</v>
      </c>
      <c r="F387" s="104" t="s">
        <v>664</v>
      </c>
      <c r="G387" s="100">
        <v>6937.12</v>
      </c>
      <c r="H387" s="100">
        <v>1327.48</v>
      </c>
      <c r="I387" s="100">
        <v>264.2</v>
      </c>
      <c r="J387" s="100">
        <v>0</v>
      </c>
      <c r="K387" s="100">
        <v>0</v>
      </c>
      <c r="L387" s="100">
        <v>0</v>
      </c>
      <c r="M387" s="100">
        <v>0</v>
      </c>
      <c r="N387" s="100">
        <v>8528.8</v>
      </c>
      <c r="O387" s="100">
        <v>374.1</v>
      </c>
      <c r="P387" s="100">
        <v>641.91</v>
      </c>
      <c r="Q387" s="100">
        <v>0</v>
      </c>
      <c r="R387" s="100">
        <v>1162.16</v>
      </c>
      <c r="S387" s="105">
        <v>10706.97</v>
      </c>
      <c r="T387" s="105">
        <v>128483.63999999998</v>
      </c>
      <c r="U387" s="105">
        <v>5525</v>
      </c>
      <c r="V387" s="105">
        <v>2108</v>
      </c>
      <c r="W387" s="105">
        <v>4162.27</v>
      </c>
      <c r="X387" s="105"/>
      <c r="Y387" s="105">
        <v>14744.087500000001</v>
      </c>
      <c r="Z387" s="105">
        <v>143227.72749999998</v>
      </c>
      <c r="AA387" s="101">
        <f t="shared" si="24"/>
        <v>4296.831824999999</v>
      </c>
      <c r="AB387" s="101"/>
      <c r="AC387" s="106">
        <v>1</v>
      </c>
      <c r="AD387" s="103">
        <f t="shared" si="25"/>
        <v>147524.55932499998</v>
      </c>
      <c r="AE387" s="99"/>
    </row>
    <row r="388" spans="1:31" ht="15.75" outlineLevel="1">
      <c r="A388" s="162"/>
      <c r="B388" s="169"/>
      <c r="C388" s="175" t="s">
        <v>950</v>
      </c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2">
        <f>SUBTOTAL(9,AB4:AB387)</f>
        <v>122347.22440000004</v>
      </c>
      <c r="AC388" s="172">
        <f>SUBTOTAL(9,AC327:AC387)</f>
        <v>25.637999999999998</v>
      </c>
      <c r="AD388" s="173">
        <f>SUBTOTAL(9,AD327:AD387)</f>
        <v>4370871.06015</v>
      </c>
      <c r="AE388" s="99"/>
    </row>
    <row r="389" spans="1:31" ht="15.75">
      <c r="A389" s="162"/>
      <c r="B389" s="163"/>
      <c r="C389" s="168" t="s">
        <v>889</v>
      </c>
      <c r="D389" s="163"/>
      <c r="E389" s="163"/>
      <c r="F389" s="163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4"/>
      <c r="T389" s="164"/>
      <c r="U389" s="164"/>
      <c r="V389" s="164"/>
      <c r="W389" s="164"/>
      <c r="X389" s="164"/>
      <c r="Y389" s="164"/>
      <c r="Z389" s="164"/>
      <c r="AA389" s="165"/>
      <c r="AB389" s="165"/>
      <c r="AC389" s="166">
        <f>SUBTOTAL(9,AC4:AC387)</f>
        <v>225.35578999999996</v>
      </c>
      <c r="AD389" s="167">
        <f>SUBTOTAL(9,AD4:AD387)</f>
        <v>35607529.8103</v>
      </c>
      <c r="AE389" s="99"/>
    </row>
    <row r="392" spans="29:30" ht="14.25" hidden="1">
      <c r="AC392" s="68">
        <f>SUM(AC4:AC384)</f>
        <v>422.57358000000016</v>
      </c>
      <c r="AD392" s="68">
        <f>SUM(AD4:AD384)</f>
        <v>66410465.23877499</v>
      </c>
    </row>
  </sheetData>
  <sheetProtection/>
  <autoFilter ref="A3:AI387">
    <sortState ref="A4:AI392">
      <sortCondition sortBy="value" ref="B4:B392"/>
    </sortState>
  </autoFilter>
  <mergeCells count="1">
    <mergeCell ref="A2:A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</dc:creator>
  <cp:keywords/>
  <dc:description/>
  <cp:lastModifiedBy>DELL</cp:lastModifiedBy>
  <cp:lastPrinted>2016-08-01T13:32:13Z</cp:lastPrinted>
  <dcterms:created xsi:type="dcterms:W3CDTF">2015-10-26T08:45:54Z</dcterms:created>
  <dcterms:modified xsi:type="dcterms:W3CDTF">2016-08-01T13:42:25Z</dcterms:modified>
  <cp:category/>
  <cp:version/>
  <cp:contentType/>
  <cp:contentStatus/>
</cp:coreProperties>
</file>