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ערן\חירום\"/>
    </mc:Choice>
  </mc:AlternateContent>
  <xr:revisionPtr revIDLastSave="0" documentId="13_ncr:1_{7B0D61CE-65BE-4B83-9ACE-2DFEE4F74967}" xr6:coauthVersionLast="45" xr6:coauthVersionMax="45" xr10:uidLastSave="{00000000-0000-0000-0000-000000000000}"/>
  <bookViews>
    <workbookView xWindow="30" yWindow="15" windowWidth="16710" windowHeight="15570" xr2:uid="{00000000-000D-0000-FFFF-FFFF00000000}"/>
  </bookViews>
  <sheets>
    <sheet name="ביצוע בפועל - מרץ 2020" sheetId="3" r:id="rId1"/>
  </sheets>
  <definedNames>
    <definedName name="_xlnm.Print_Area" localSheetId="0">'ביצוע בפועל - מרץ 2020'!$B$2:$H$98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F19" i="3"/>
  <c r="F76" i="3"/>
  <c r="F74" i="3"/>
  <c r="E83" i="3"/>
  <c r="E19" i="3" l="1"/>
  <c r="E20" i="3"/>
  <c r="E66" i="3"/>
  <c r="E65" i="3"/>
  <c r="E64" i="3"/>
  <c r="E63" i="3"/>
  <c r="E62" i="3"/>
  <c r="E55" i="3"/>
  <c r="E14" i="3"/>
  <c r="F52" i="3" l="1"/>
  <c r="F43" i="3"/>
  <c r="E60" i="3"/>
  <c r="E45" i="3" l="1"/>
  <c r="E41" i="3"/>
  <c r="F42" i="3" l="1"/>
  <c r="E8" i="3"/>
  <c r="E38" i="3"/>
  <c r="E31" i="3" l="1"/>
  <c r="E23" i="3"/>
  <c r="F16" i="3"/>
  <c r="E16" i="3"/>
  <c r="F96" i="3" l="1"/>
  <c r="E96" i="3"/>
  <c r="F78" i="3"/>
  <c r="F10" i="3"/>
  <c r="E10" i="3"/>
  <c r="F98" i="3" l="1"/>
  <c r="F80" i="3"/>
  <c r="E78" i="3"/>
  <c r="E80" i="3" s="1"/>
  <c r="E98" i="3" l="1"/>
</calcChain>
</file>

<file path=xl/sharedStrings.xml><?xml version="1.0" encoding="utf-8"?>
<sst xmlns="http://schemas.openxmlformats.org/spreadsheetml/2006/main" count="99" uniqueCount="94">
  <si>
    <t>מקלטים + מחסנים</t>
  </si>
  <si>
    <t>מקלטים במוס"ח</t>
  </si>
  <si>
    <t>תיקונים דחופים</t>
  </si>
  <si>
    <t>הערות</t>
  </si>
  <si>
    <t>יצאה הוראת תשלום</t>
  </si>
  <si>
    <t>קיים שיריון במערכת</t>
  </si>
  <si>
    <t>יתרה זמינה לעבודות נוספות:</t>
  </si>
  <si>
    <t>בי"ס בליך</t>
  </si>
  <si>
    <t>מרכז הפעלה</t>
  </si>
  <si>
    <t>4617, 4719</t>
  </si>
  <si>
    <t>תכנון עבודה לשנת 2020</t>
  </si>
  <si>
    <t>תקציב 2020</t>
  </si>
  <si>
    <t>יתרת תקציב מ- 2019</t>
  </si>
  <si>
    <t>תקציב לפעולות לשנת 2020</t>
  </si>
  <si>
    <t>עבודות משנת 2020:</t>
  </si>
  <si>
    <t>עבודות מתוכננות לשנת 2020:</t>
  </si>
  <si>
    <t>יתרת תקציב 2020</t>
  </si>
  <si>
    <t>עבודות משנת 2019 ששולמו השנה:</t>
  </si>
  <si>
    <t>בי"ס הלל - מערכת חשמל</t>
  </si>
  <si>
    <t>מהנדס מלווה</t>
  </si>
  <si>
    <t>בי"ס קורצ'אק</t>
  </si>
  <si>
    <t>בי"ס נעם הראה</t>
  </si>
  <si>
    <t>גן חביבה רייק</t>
  </si>
  <si>
    <t>בי"ס נטעים</t>
  </si>
  <si>
    <t>בי"ס רמת אפעל</t>
  </si>
  <si>
    <t>בי"ס אלון</t>
  </si>
  <si>
    <t>מקלט 30 (עמל) מהנדס חשמל</t>
  </si>
  <si>
    <t>מקלט 68 (האם) - תיקוני גינון</t>
  </si>
  <si>
    <t>מקלט 68 (האם) - עבודות איטום</t>
  </si>
  <si>
    <t>מס' הזמנה / מונה תשלום</t>
  </si>
  <si>
    <t>מקלט בית המקרא</t>
  </si>
  <si>
    <t>מקלט 22 (אבן ספיר) - עב' ביוב ואיטום</t>
  </si>
  <si>
    <t>מקלט ארלוזורוב 1-3 - עב' ברזל</t>
  </si>
  <si>
    <t>מקלט 30 (עמל 23) - חשמל</t>
  </si>
  <si>
    <t>מתנ"ס גאולים - דלת לצופר</t>
  </si>
  <si>
    <t>מקלט 6 (יהושפט) - חדירת מי תהום</t>
  </si>
  <si>
    <t>מקלט לאן - מהנדס חשמל</t>
  </si>
  <si>
    <t>מקלט 82 (הלוחמים)</t>
  </si>
  <si>
    <t>מקלט הקוממיות - תיקוני ביוב</t>
  </si>
  <si>
    <t>מקלט לאן - עבודות חשמל</t>
  </si>
  <si>
    <t>מקלט שלם 30</t>
  </si>
  <si>
    <t>מקלט 68 (האם2) - מניעת חדירת מי גשמים</t>
  </si>
  <si>
    <t>עבודות בהמתנה:</t>
  </si>
  <si>
    <t xml:space="preserve">מקלט 20 (לאן) תיקון קו מים </t>
  </si>
  <si>
    <t>מקלט 61 (השושנים) ביוב</t>
  </si>
  <si>
    <t>מקלט 6 (יהושפט) - עבודות איטום</t>
  </si>
  <si>
    <t>תיכון בנות (גולומב 6) - מניעת חדירת גשם</t>
  </si>
  <si>
    <t>מרכז הפעלה - איטום</t>
  </si>
  <si>
    <t>מרכז הפעלה - טיפול בעובש וצבע</t>
  </si>
  <si>
    <t>התקנת מערכות אזעקה במחסנים</t>
  </si>
  <si>
    <t>מחסן קריניצי</t>
  </si>
  <si>
    <t>88187/88188</t>
  </si>
  <si>
    <t>מרכז הפעלה - סתימות ביוב וגופי תאורה</t>
  </si>
  <si>
    <t>87630/87632</t>
  </si>
  <si>
    <t>מקלט הנדסה - טיפול  במזגן</t>
  </si>
  <si>
    <t>מערכת אזעקה במחסן המתמיד</t>
  </si>
  <si>
    <t>מקלט 59 (שלם 30)</t>
  </si>
  <si>
    <t>מקלט 89 (המאה ואחד)</t>
  </si>
  <si>
    <t>בי"ס אביגור</t>
  </si>
  <si>
    <t>מקלט מוזיקה בליך</t>
  </si>
  <si>
    <t>בי"ס ויצמן</t>
  </si>
  <si>
    <t>בי"ס מכלל חט"צ</t>
  </si>
  <si>
    <t>בי"ס מכלל תיכון</t>
  </si>
  <si>
    <t>87251/88324</t>
  </si>
  <si>
    <t>מנעולי רתק במקלטים</t>
  </si>
  <si>
    <t>89410/89411</t>
  </si>
  <si>
    <t>מקלט 81 (יום הכיפורים)</t>
  </si>
  <si>
    <t>מקלט 55 (בנין מכבי)</t>
  </si>
  <si>
    <t>מקלט 68 (האם)</t>
  </si>
  <si>
    <t>מקלט 69 (ויצ"ו)</t>
  </si>
  <si>
    <t>מקלט 33 (החלפת ראש מערכת)</t>
  </si>
  <si>
    <t>העברה בין תב"רים</t>
  </si>
  <si>
    <t>בי"ס קורצ'אק - תיקון מפוחים</t>
  </si>
  <si>
    <t>מקלטי המנחיל וביאליק - סקר חשמל</t>
  </si>
  <si>
    <t>מקלט המנחיל - החלפת מע' חשמל</t>
  </si>
  <si>
    <t>שיפוץ מחסן נחלת יוסף</t>
  </si>
  <si>
    <t>מקלט 6 (יהושפט) - איטום וביוב</t>
  </si>
  <si>
    <t>מחסן אופניים קריניצי (2019)</t>
  </si>
  <si>
    <t>מקלט 77 (נשיאי ישראל) - חשמל</t>
  </si>
  <si>
    <t xml:space="preserve">בי"ס מקיף - פירוק ציוד </t>
  </si>
  <si>
    <t>מקלט 11 - בור ניקוז</t>
  </si>
  <si>
    <t>מקלט 60 (רוקח 143) - ניקוז וביוב</t>
  </si>
  <si>
    <t>מקלט 69 (ויצ"ו) תיקוני חשמל</t>
  </si>
  <si>
    <t>מקלט 69 (ויצ"ו) בדיקת חשמל</t>
  </si>
  <si>
    <t>בי"ס הגפן</t>
  </si>
  <si>
    <t>עמדת שטיפה במחסן איילון</t>
  </si>
  <si>
    <t>מקלט 43 (ארלוזורוב 52) חשמל והצפות</t>
  </si>
  <si>
    <t>מחסן מנדס 67 - תיקון ביוב</t>
  </si>
  <si>
    <t>6577, 21360, 19609</t>
  </si>
  <si>
    <t>מקלט 20 (לאן) - איטום</t>
  </si>
  <si>
    <t>98403, 95280</t>
  </si>
  <si>
    <t>95277, 98571</t>
  </si>
  <si>
    <t>93526, 93527</t>
  </si>
  <si>
    <t>82440, 95276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</si>
</sst>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0" xfId="1" applyNumberFormat="1" applyFont="1" applyBorder="1"/>
    <xf numFmtId="165" fontId="0" fillId="0" borderId="0" xfId="1" applyNumberFormat="1" applyFont="1"/>
    <xf numFmtId="164" fontId="0" fillId="2" borderId="0" xfId="1" applyNumberFormat="1" applyFont="1" applyFill="1"/>
    <xf numFmtId="0" fontId="5" fillId="0" borderId="0" xfId="0" applyFont="1"/>
    <xf numFmtId="0" fontId="2" fillId="2" borderId="0" xfId="0" applyFont="1" applyFill="1"/>
    <xf numFmtId="0" fontId="2" fillId="3" borderId="0" xfId="0" applyFont="1" applyFill="1"/>
    <xf numFmtId="164" fontId="0" fillId="3" borderId="0" xfId="1" applyNumberFormat="1" applyFont="1" applyFill="1"/>
    <xf numFmtId="164" fontId="0" fillId="0" borderId="0" xfId="1" applyNumberFormat="1" applyFont="1" applyFill="1"/>
    <xf numFmtId="0" fontId="5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" fillId="0" borderId="0" xfId="1" applyNumberFormat="1" applyFont="1"/>
    <xf numFmtId="164" fontId="2" fillId="0" borderId="2" xfId="1" applyNumberFormat="1" applyFont="1" applyFill="1" applyBorder="1"/>
    <xf numFmtId="0" fontId="0" fillId="0" borderId="0" xfId="0" applyFill="1"/>
    <xf numFmtId="164" fontId="2" fillId="0" borderId="0" xfId="1" applyNumberFormat="1" applyFont="1" applyFill="1"/>
    <xf numFmtId="164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1"/>
  <sheetViews>
    <sheetView rightToLeft="1" tabSelected="1" zoomScaleNormal="100" workbookViewId="0">
      <pane ySplit="3" topLeftCell="A49" activePane="bottomLeft" state="frozen"/>
      <selection pane="bottomLeft"/>
    </sheetView>
  </sheetViews>
  <sheetFormatPr defaultRowHeight="14.25" x14ac:dyDescent="0.2"/>
  <cols>
    <col min="1" max="2" width="3.625" customWidth="1"/>
    <col min="3" max="3" width="25.375" style="3" customWidth="1"/>
    <col min="4" max="4" width="1.875" customWidth="1"/>
    <col min="5" max="6" width="12.125" customWidth="1"/>
    <col min="7" max="7" width="11.875" customWidth="1"/>
    <col min="8" max="8" width="17.125" customWidth="1"/>
    <col min="9" max="9" width="13.625" customWidth="1"/>
  </cols>
  <sheetData>
    <row r="2" spans="2:8" ht="18" x14ac:dyDescent="0.25">
      <c r="B2" s="2" t="s">
        <v>10</v>
      </c>
      <c r="C2" s="8"/>
    </row>
    <row r="3" spans="2:8" ht="30" x14ac:dyDescent="0.2">
      <c r="E3" s="4" t="s">
        <v>0</v>
      </c>
      <c r="F3" s="4" t="s">
        <v>1</v>
      </c>
      <c r="G3" s="4" t="s">
        <v>29</v>
      </c>
      <c r="H3" s="4" t="s">
        <v>3</v>
      </c>
    </row>
    <row r="4" spans="2:8" ht="15" x14ac:dyDescent="0.25">
      <c r="E4" s="13">
        <v>4634</v>
      </c>
      <c r="F4" s="18" t="s">
        <v>9</v>
      </c>
      <c r="H4" s="14" t="s">
        <v>4</v>
      </c>
    </row>
    <row r="5" spans="2:8" ht="15" x14ac:dyDescent="0.25">
      <c r="E5" s="13"/>
      <c r="F5" s="13"/>
      <c r="H5" s="15" t="s">
        <v>5</v>
      </c>
    </row>
    <row r="6" spans="2:8" x14ac:dyDescent="0.2">
      <c r="B6" t="s">
        <v>11</v>
      </c>
      <c r="E6" s="5">
        <v>1000000</v>
      </c>
      <c r="F6" s="5">
        <v>1500000</v>
      </c>
    </row>
    <row r="7" spans="2:8" x14ac:dyDescent="0.2">
      <c r="B7" t="s">
        <v>71</v>
      </c>
      <c r="E7" s="5">
        <v>500000</v>
      </c>
      <c r="F7" s="5">
        <v>-500000</v>
      </c>
    </row>
    <row r="8" spans="2:8" x14ac:dyDescent="0.2">
      <c r="B8" t="s">
        <v>12</v>
      </c>
      <c r="E8" s="5">
        <f>699647-250000</f>
        <v>449647</v>
      </c>
      <c r="F8" s="5">
        <v>349278</v>
      </c>
    </row>
    <row r="9" spans="2:8" ht="6.75" customHeight="1" x14ac:dyDescent="0.2">
      <c r="E9" s="5"/>
      <c r="F9" s="5"/>
      <c r="G9" s="11"/>
    </row>
    <row r="10" spans="2:8" ht="15.75" thickBot="1" x14ac:dyDescent="0.3">
      <c r="B10" s="1" t="s">
        <v>13</v>
      </c>
      <c r="C10" s="9"/>
      <c r="D10" s="1"/>
      <c r="E10" s="7">
        <f>SUM(E6:E9)</f>
        <v>1949647</v>
      </c>
      <c r="F10" s="7">
        <f>SUM(F6:F9)</f>
        <v>1349278</v>
      </c>
      <c r="G10" s="10"/>
    </row>
    <row r="11" spans="2:8" ht="6.75" customHeight="1" thickTop="1" x14ac:dyDescent="0.2">
      <c r="E11" s="5"/>
      <c r="F11" s="5"/>
      <c r="G11" s="11"/>
    </row>
    <row r="12" spans="2:8" ht="15.75" customHeight="1" x14ac:dyDescent="0.25">
      <c r="B12" s="1" t="s">
        <v>17</v>
      </c>
      <c r="E12" s="5"/>
      <c r="F12" s="5"/>
      <c r="G12" s="19"/>
    </row>
    <row r="13" spans="2:8" x14ac:dyDescent="0.2">
      <c r="C13" s="3" t="s">
        <v>18</v>
      </c>
      <c r="E13" s="17"/>
      <c r="F13" s="12">
        <v>143635</v>
      </c>
      <c r="G13" s="19">
        <v>84406</v>
      </c>
    </row>
    <row r="14" spans="2:8" x14ac:dyDescent="0.2">
      <c r="C14" s="3" t="s">
        <v>50</v>
      </c>
      <c r="E14" s="12">
        <f>361374-789+663</f>
        <v>361248</v>
      </c>
      <c r="F14" s="17"/>
      <c r="G14" s="19" t="s">
        <v>51</v>
      </c>
    </row>
    <row r="15" spans="2:8" ht="6.75" customHeight="1" x14ac:dyDescent="0.2">
      <c r="E15" s="17"/>
      <c r="F15" s="17"/>
      <c r="G15" s="19"/>
    </row>
    <row r="16" spans="2:8" ht="15.75" thickBot="1" x14ac:dyDescent="0.3">
      <c r="E16" s="23">
        <f>SUM(E13:E15)</f>
        <v>361248</v>
      </c>
      <c r="F16" s="23">
        <f>SUM(F13:F15)</f>
        <v>143635</v>
      </c>
      <c r="G16" s="20"/>
    </row>
    <row r="17" spans="2:8" ht="6.75" customHeight="1" thickTop="1" x14ac:dyDescent="0.2">
      <c r="E17" s="17"/>
      <c r="F17" s="17"/>
      <c r="G17" s="19"/>
    </row>
    <row r="18" spans="2:8" ht="15" x14ac:dyDescent="0.25">
      <c r="B18" s="1" t="s">
        <v>14</v>
      </c>
      <c r="E18" s="17"/>
      <c r="F18" s="17"/>
      <c r="G18" s="19"/>
    </row>
    <row r="19" spans="2:8" x14ac:dyDescent="0.2">
      <c r="C19" s="3" t="s">
        <v>2</v>
      </c>
      <c r="E19" s="12">
        <f>2785+10144+18379+1963+2897+2986+2108+1390+1392+2858+421+3276</f>
        <v>50599</v>
      </c>
      <c r="F19" s="12">
        <f>2785+1348</f>
        <v>4133</v>
      </c>
      <c r="G19" s="19"/>
    </row>
    <row r="20" spans="2:8" x14ac:dyDescent="0.2">
      <c r="C20" s="3" t="s">
        <v>19</v>
      </c>
      <c r="E20" s="12">
        <f>1433+3835+16618+4934</f>
        <v>26820</v>
      </c>
      <c r="F20" s="12">
        <f>6607+10472</f>
        <v>17079</v>
      </c>
      <c r="G20" s="19"/>
    </row>
    <row r="21" spans="2:8" x14ac:dyDescent="0.2">
      <c r="C21" s="3" t="s">
        <v>45</v>
      </c>
      <c r="E21" s="12">
        <v>19915</v>
      </c>
      <c r="F21" s="24"/>
      <c r="G21" s="19">
        <v>82440</v>
      </c>
      <c r="H21" s="5"/>
    </row>
    <row r="22" spans="2:8" x14ac:dyDescent="0.2">
      <c r="C22" s="3" t="s">
        <v>26</v>
      </c>
      <c r="E22" s="12">
        <v>3686</v>
      </c>
      <c r="F22" s="17"/>
      <c r="G22" s="19">
        <v>83466</v>
      </c>
    </row>
    <row r="23" spans="2:8" x14ac:dyDescent="0.2">
      <c r="C23" s="3" t="s">
        <v>43</v>
      </c>
      <c r="E23" s="12">
        <f>4902.5+5681.5</f>
        <v>10584</v>
      </c>
      <c r="F23" s="17"/>
      <c r="G23" s="19">
        <v>83878</v>
      </c>
    </row>
    <row r="24" spans="2:8" x14ac:dyDescent="0.2">
      <c r="C24" s="3" t="s">
        <v>44</v>
      </c>
      <c r="E24" s="12">
        <v>4555</v>
      </c>
      <c r="F24" s="24"/>
      <c r="G24" s="19">
        <v>85233</v>
      </c>
      <c r="H24" s="5"/>
    </row>
    <row r="25" spans="2:8" x14ac:dyDescent="0.2">
      <c r="C25" s="3" t="s">
        <v>33</v>
      </c>
      <c r="E25" s="12">
        <v>14732</v>
      </c>
      <c r="F25" s="24"/>
      <c r="G25" s="19">
        <v>85236</v>
      </c>
      <c r="H25" s="5"/>
    </row>
    <row r="26" spans="2:8" x14ac:dyDescent="0.2">
      <c r="C26" s="3" t="s">
        <v>34</v>
      </c>
      <c r="E26" s="12">
        <v>4296</v>
      </c>
      <c r="F26" s="24"/>
      <c r="G26" s="19">
        <v>85237</v>
      </c>
      <c r="H26" s="5"/>
    </row>
    <row r="27" spans="2:8" x14ac:dyDescent="0.2">
      <c r="C27" s="3" t="s">
        <v>20</v>
      </c>
      <c r="E27" s="17"/>
      <c r="F27" s="12">
        <v>35180</v>
      </c>
      <c r="G27" s="19">
        <v>85238</v>
      </c>
      <c r="H27" s="5"/>
    </row>
    <row r="28" spans="2:8" x14ac:dyDescent="0.2">
      <c r="C28" s="3" t="s">
        <v>28</v>
      </c>
      <c r="E28" s="12">
        <v>15870</v>
      </c>
      <c r="F28" s="24"/>
      <c r="G28" s="19">
        <v>85240</v>
      </c>
      <c r="H28" s="5"/>
    </row>
    <row r="29" spans="2:8" x14ac:dyDescent="0.2">
      <c r="C29" s="3" t="s">
        <v>30</v>
      </c>
      <c r="E29" s="12">
        <v>11530</v>
      </c>
      <c r="F29" s="24"/>
      <c r="G29" s="19">
        <v>85241</v>
      </c>
      <c r="H29" s="5"/>
    </row>
    <row r="30" spans="2:8" x14ac:dyDescent="0.2">
      <c r="C30" s="3" t="s">
        <v>7</v>
      </c>
      <c r="E30" s="17"/>
      <c r="F30" s="12">
        <v>14998</v>
      </c>
      <c r="G30" s="19">
        <v>85243</v>
      </c>
      <c r="H30" s="5"/>
    </row>
    <row r="31" spans="2:8" ht="28.5" x14ac:dyDescent="0.2">
      <c r="C31" s="3" t="s">
        <v>31</v>
      </c>
      <c r="E31" s="12">
        <f>34767+2212</f>
        <v>36979</v>
      </c>
      <c r="F31" s="24"/>
      <c r="G31" s="19">
        <v>85279</v>
      </c>
      <c r="H31" s="5"/>
    </row>
    <row r="32" spans="2:8" x14ac:dyDescent="0.2">
      <c r="C32" s="3" t="s">
        <v>7</v>
      </c>
      <c r="E32" s="17"/>
      <c r="F32" s="12">
        <v>7325</v>
      </c>
      <c r="G32" s="19">
        <v>85413</v>
      </c>
      <c r="H32" s="5"/>
    </row>
    <row r="33" spans="3:8" x14ac:dyDescent="0.2">
      <c r="C33" s="3" t="s">
        <v>36</v>
      </c>
      <c r="E33" s="12">
        <v>13806</v>
      </c>
      <c r="F33" s="24"/>
      <c r="G33" s="19">
        <v>85804</v>
      </c>
      <c r="H33" s="5"/>
    </row>
    <row r="34" spans="3:8" x14ac:dyDescent="0.2">
      <c r="C34" s="3" t="s">
        <v>8</v>
      </c>
      <c r="E34" s="12">
        <v>71838</v>
      </c>
      <c r="F34" s="24"/>
      <c r="G34" s="19">
        <v>85930</v>
      </c>
      <c r="H34" s="5"/>
    </row>
    <row r="35" spans="3:8" x14ac:dyDescent="0.2">
      <c r="C35" s="3" t="s">
        <v>32</v>
      </c>
      <c r="E35" s="12">
        <v>31150</v>
      </c>
      <c r="F35" s="24"/>
      <c r="G35" s="19">
        <v>85933</v>
      </c>
      <c r="H35" s="5"/>
    </row>
    <row r="36" spans="3:8" x14ac:dyDescent="0.2">
      <c r="C36" s="3" t="s">
        <v>47</v>
      </c>
      <c r="E36" s="12">
        <v>1396</v>
      </c>
      <c r="F36" s="24"/>
      <c r="G36" s="19">
        <v>87092</v>
      </c>
      <c r="H36" s="5"/>
    </row>
    <row r="37" spans="3:8" x14ac:dyDescent="0.2">
      <c r="C37" s="3" t="s">
        <v>48</v>
      </c>
      <c r="E37" s="12">
        <v>60395</v>
      </c>
      <c r="F37" s="17"/>
      <c r="G37" s="19">
        <v>87098</v>
      </c>
      <c r="H37" s="5"/>
    </row>
    <row r="38" spans="3:8" ht="28.5" x14ac:dyDescent="0.2">
      <c r="C38" s="3" t="s">
        <v>52</v>
      </c>
      <c r="E38" s="12">
        <f>38844-784</f>
        <v>38060</v>
      </c>
      <c r="F38" s="17"/>
      <c r="G38" s="19" t="s">
        <v>53</v>
      </c>
      <c r="H38" s="5"/>
    </row>
    <row r="39" spans="3:8" x14ac:dyDescent="0.2">
      <c r="C39" s="3" t="s">
        <v>23</v>
      </c>
      <c r="E39" s="17"/>
      <c r="F39" s="12">
        <v>67920</v>
      </c>
      <c r="G39" s="19">
        <v>87097</v>
      </c>
      <c r="H39" s="5"/>
    </row>
    <row r="40" spans="3:8" ht="28.5" x14ac:dyDescent="0.2">
      <c r="C40" s="3" t="s">
        <v>35</v>
      </c>
      <c r="E40" s="12">
        <v>122526</v>
      </c>
      <c r="F40" s="24"/>
      <c r="G40" s="19">
        <v>88556</v>
      </c>
      <c r="H40" s="5"/>
    </row>
    <row r="41" spans="3:8" x14ac:dyDescent="0.2">
      <c r="C41" s="3" t="s">
        <v>40</v>
      </c>
      <c r="E41" s="12">
        <f>11254+598</f>
        <v>11852</v>
      </c>
      <c r="F41" s="24"/>
      <c r="G41" s="19">
        <v>88581</v>
      </c>
      <c r="H41" s="5"/>
    </row>
    <row r="42" spans="3:8" x14ac:dyDescent="0.2">
      <c r="C42" s="3" t="s">
        <v>25</v>
      </c>
      <c r="E42" s="17"/>
      <c r="F42" s="12">
        <f>28587-185</f>
        <v>28402</v>
      </c>
      <c r="G42" s="19" t="s">
        <v>63</v>
      </c>
      <c r="H42" s="5"/>
    </row>
    <row r="43" spans="3:8" x14ac:dyDescent="0.2">
      <c r="C43" s="3" t="s">
        <v>21</v>
      </c>
      <c r="E43" s="17"/>
      <c r="F43" s="12">
        <f>45250+18392</f>
        <v>63642</v>
      </c>
      <c r="G43" s="19">
        <v>88557</v>
      </c>
      <c r="H43" s="5"/>
    </row>
    <row r="44" spans="3:8" ht="15" x14ac:dyDescent="0.25">
      <c r="C44" s="3" t="s">
        <v>7</v>
      </c>
      <c r="E44" s="25"/>
      <c r="F44" s="12">
        <v>4423</v>
      </c>
      <c r="G44">
        <v>88558</v>
      </c>
    </row>
    <row r="45" spans="3:8" ht="15" x14ac:dyDescent="0.25">
      <c r="C45" s="3" t="s">
        <v>64</v>
      </c>
      <c r="E45" s="12">
        <f>917+1834</f>
        <v>2751</v>
      </c>
      <c r="F45" s="25"/>
      <c r="G45" s="21" t="s">
        <v>65</v>
      </c>
    </row>
    <row r="46" spans="3:8" ht="15" x14ac:dyDescent="0.25">
      <c r="C46" s="3" t="s">
        <v>37</v>
      </c>
      <c r="E46" s="12">
        <v>10910</v>
      </c>
      <c r="F46" s="25"/>
      <c r="G46" s="19">
        <v>89336</v>
      </c>
    </row>
    <row r="47" spans="3:8" x14ac:dyDescent="0.2">
      <c r="C47" s="3" t="s">
        <v>55</v>
      </c>
      <c r="E47" s="12">
        <v>3196</v>
      </c>
      <c r="F47" s="24"/>
      <c r="G47" s="19">
        <v>90464</v>
      </c>
      <c r="H47" s="5"/>
    </row>
    <row r="48" spans="3:8" ht="15" x14ac:dyDescent="0.25">
      <c r="C48" s="3" t="s">
        <v>68</v>
      </c>
      <c r="E48" s="12">
        <v>2965</v>
      </c>
      <c r="F48" s="25"/>
      <c r="G48" s="19">
        <v>89408</v>
      </c>
    </row>
    <row r="49" spans="3:8" ht="15" x14ac:dyDescent="0.25">
      <c r="C49" s="3" t="s">
        <v>70</v>
      </c>
      <c r="E49" s="12">
        <v>3392</v>
      </c>
      <c r="F49" s="25"/>
      <c r="G49" s="19">
        <v>89409</v>
      </c>
    </row>
    <row r="50" spans="3:8" ht="15" x14ac:dyDescent="0.25">
      <c r="C50" s="3" t="s">
        <v>57</v>
      </c>
      <c r="E50" s="12">
        <v>9611</v>
      </c>
      <c r="F50" s="25"/>
      <c r="G50" s="19">
        <v>89407</v>
      </c>
    </row>
    <row r="51" spans="3:8" ht="28.5" x14ac:dyDescent="0.2">
      <c r="C51" s="3" t="s">
        <v>46</v>
      </c>
      <c r="E51" s="17"/>
      <c r="F51" s="12">
        <v>67489</v>
      </c>
      <c r="G51" s="19">
        <v>88116</v>
      </c>
      <c r="H51" s="5"/>
    </row>
    <row r="52" spans="3:8" x14ac:dyDescent="0.2">
      <c r="C52" s="3" t="s">
        <v>22</v>
      </c>
      <c r="E52" s="24"/>
      <c r="F52" s="12">
        <f>20193+6077</f>
        <v>26270</v>
      </c>
      <c r="G52" s="19">
        <v>89338</v>
      </c>
      <c r="H52" s="5"/>
    </row>
    <row r="53" spans="3:8" x14ac:dyDescent="0.2">
      <c r="C53" s="3" t="s">
        <v>72</v>
      </c>
      <c r="E53" s="17"/>
      <c r="F53" s="12">
        <v>6564</v>
      </c>
      <c r="G53" s="19">
        <v>87249</v>
      </c>
    </row>
    <row r="54" spans="3:8" x14ac:dyDescent="0.2">
      <c r="C54" s="3" t="s">
        <v>57</v>
      </c>
      <c r="E54" s="12">
        <v>3000</v>
      </c>
      <c r="F54" s="24"/>
      <c r="G54" s="19">
        <v>90830</v>
      </c>
      <c r="H54" s="5"/>
    </row>
    <row r="55" spans="3:8" x14ac:dyDescent="0.2">
      <c r="C55" s="3" t="s">
        <v>38</v>
      </c>
      <c r="E55" s="12">
        <f>17611+981</f>
        <v>18592</v>
      </c>
      <c r="F55" s="24"/>
      <c r="G55" s="19">
        <v>90824</v>
      </c>
      <c r="H55" s="5"/>
    </row>
    <row r="56" spans="3:8" x14ac:dyDescent="0.2">
      <c r="C56" s="3" t="s">
        <v>56</v>
      </c>
      <c r="E56" s="12">
        <v>4918</v>
      </c>
      <c r="F56" s="24"/>
      <c r="G56" s="19">
        <v>90828</v>
      </c>
      <c r="H56" s="5"/>
    </row>
    <row r="57" spans="3:8" x14ac:dyDescent="0.2">
      <c r="C57" s="3" t="s">
        <v>54</v>
      </c>
      <c r="E57" s="12">
        <v>3218</v>
      </c>
      <c r="F57" s="24"/>
      <c r="G57" s="19">
        <v>90829</v>
      </c>
      <c r="H57" s="5"/>
    </row>
    <row r="58" spans="3:8" x14ac:dyDescent="0.2">
      <c r="C58" s="3" t="s">
        <v>66</v>
      </c>
      <c r="E58" s="12">
        <v>11114</v>
      </c>
      <c r="F58" s="24"/>
      <c r="G58" s="19">
        <v>90475</v>
      </c>
    </row>
    <row r="59" spans="3:8" x14ac:dyDescent="0.2">
      <c r="C59" s="3" t="s">
        <v>69</v>
      </c>
      <c r="E59" s="12">
        <v>8950.5</v>
      </c>
      <c r="F59" s="24"/>
      <c r="G59" s="19">
        <v>92405</v>
      </c>
    </row>
    <row r="60" spans="3:8" x14ac:dyDescent="0.2">
      <c r="C60" s="3" t="s">
        <v>89</v>
      </c>
      <c r="E60" s="12">
        <f>19000+1135</f>
        <v>20135</v>
      </c>
      <c r="F60" s="24"/>
      <c r="G60" s="19">
        <v>92454</v>
      </c>
    </row>
    <row r="61" spans="3:8" x14ac:dyDescent="0.2">
      <c r="C61" s="3" t="s">
        <v>39</v>
      </c>
      <c r="E61" s="12">
        <v>70686</v>
      </c>
      <c r="F61" s="24"/>
      <c r="G61" s="19">
        <v>91808</v>
      </c>
      <c r="H61" s="5"/>
    </row>
    <row r="62" spans="3:8" ht="28.5" x14ac:dyDescent="0.2">
      <c r="C62" s="3" t="s">
        <v>41</v>
      </c>
      <c r="E62" s="12">
        <f>62000+3356+9600+1507</f>
        <v>76463</v>
      </c>
      <c r="F62" s="24"/>
      <c r="G62" s="19">
        <v>91811</v>
      </c>
      <c r="H62" s="5"/>
    </row>
    <row r="63" spans="3:8" x14ac:dyDescent="0.2">
      <c r="C63" s="3" t="s">
        <v>49</v>
      </c>
      <c r="E63" s="12">
        <f>3152+2341</f>
        <v>5493</v>
      </c>
      <c r="F63" s="24"/>
      <c r="G63" s="19" t="s">
        <v>92</v>
      </c>
      <c r="H63" s="5"/>
    </row>
    <row r="64" spans="3:8" x14ac:dyDescent="0.2">
      <c r="C64" s="3" t="s">
        <v>76</v>
      </c>
      <c r="E64" s="12">
        <f>7746.5+12168.5-50</f>
        <v>19865</v>
      </c>
      <c r="F64" s="24"/>
      <c r="G64" s="19" t="s">
        <v>93</v>
      </c>
      <c r="H64" s="5"/>
    </row>
    <row r="65" spans="2:8" x14ac:dyDescent="0.2">
      <c r="C65" s="3" t="s">
        <v>67</v>
      </c>
      <c r="E65" s="12">
        <f>6831+9582+1444</f>
        <v>17857</v>
      </c>
      <c r="F65" s="24"/>
      <c r="G65">
        <v>95296</v>
      </c>
    </row>
    <row r="66" spans="2:8" x14ac:dyDescent="0.2">
      <c r="C66" s="3" t="s">
        <v>77</v>
      </c>
      <c r="E66" s="12">
        <f>54049+2668-9458</f>
        <v>47259</v>
      </c>
      <c r="F66" s="24"/>
      <c r="G66" t="s">
        <v>91</v>
      </c>
    </row>
    <row r="67" spans="2:8" x14ac:dyDescent="0.2">
      <c r="C67" s="3" t="s">
        <v>78</v>
      </c>
      <c r="E67" s="12">
        <v>13480</v>
      </c>
      <c r="F67" s="24"/>
      <c r="G67">
        <v>98460</v>
      </c>
    </row>
    <row r="68" spans="2:8" x14ac:dyDescent="0.2">
      <c r="C68" s="3" t="s">
        <v>79</v>
      </c>
      <c r="E68" s="12">
        <v>11082</v>
      </c>
      <c r="F68" s="24"/>
      <c r="G68">
        <v>98406</v>
      </c>
    </row>
    <row r="69" spans="2:8" ht="29.25" x14ac:dyDescent="0.25">
      <c r="C69" s="3" t="s">
        <v>73</v>
      </c>
      <c r="E69" s="25"/>
      <c r="F69" s="12">
        <v>7956</v>
      </c>
      <c r="G69">
        <v>92114</v>
      </c>
    </row>
    <row r="70" spans="2:8" ht="15" x14ac:dyDescent="0.25">
      <c r="C70" s="3" t="s">
        <v>58</v>
      </c>
      <c r="E70" s="25"/>
      <c r="F70" s="12">
        <v>48258</v>
      </c>
      <c r="G70">
        <v>95287</v>
      </c>
    </row>
    <row r="71" spans="2:8" ht="15" x14ac:dyDescent="0.25">
      <c r="C71" s="3" t="s">
        <v>61</v>
      </c>
      <c r="E71" s="25"/>
      <c r="F71" s="12">
        <v>11245</v>
      </c>
      <c r="G71">
        <v>95294</v>
      </c>
    </row>
    <row r="72" spans="2:8" ht="15" x14ac:dyDescent="0.25">
      <c r="C72" s="3" t="s">
        <v>62</v>
      </c>
      <c r="E72" s="25"/>
      <c r="F72" s="12">
        <v>10344</v>
      </c>
      <c r="G72">
        <v>95295</v>
      </c>
    </row>
    <row r="73" spans="2:8" ht="15" x14ac:dyDescent="0.25">
      <c r="C73" s="3" t="s">
        <v>60</v>
      </c>
      <c r="E73" s="25"/>
      <c r="F73" s="12">
        <v>23774</v>
      </c>
      <c r="G73">
        <v>95293</v>
      </c>
    </row>
    <row r="74" spans="2:8" x14ac:dyDescent="0.2">
      <c r="C74" s="3" t="s">
        <v>24</v>
      </c>
      <c r="E74" s="17"/>
      <c r="F74" s="12">
        <f>69814+557</f>
        <v>70371</v>
      </c>
      <c r="G74" s="19" t="s">
        <v>90</v>
      </c>
      <c r="H74" s="5"/>
    </row>
    <row r="75" spans="2:8" ht="15" x14ac:dyDescent="0.25">
      <c r="C75" s="3" t="s">
        <v>59</v>
      </c>
      <c r="E75" s="25"/>
      <c r="F75" s="12">
        <v>14325</v>
      </c>
      <c r="G75">
        <v>95288</v>
      </c>
    </row>
    <row r="76" spans="2:8" ht="17.25" customHeight="1" x14ac:dyDescent="0.25">
      <c r="C76" s="3" t="s">
        <v>74</v>
      </c>
      <c r="E76" s="25"/>
      <c r="F76" s="12">
        <f>67628+21089</f>
        <v>88717</v>
      </c>
      <c r="G76">
        <v>95297</v>
      </c>
    </row>
    <row r="77" spans="2:8" ht="6.75" customHeight="1" x14ac:dyDescent="0.2">
      <c r="E77" s="17"/>
      <c r="F77" s="17"/>
      <c r="G77" s="19"/>
    </row>
    <row r="78" spans="2:8" ht="15.75" thickBot="1" x14ac:dyDescent="0.3">
      <c r="E78" s="23">
        <f>SUM(E19:E77)</f>
        <v>915526.5</v>
      </c>
      <c r="F78" s="23">
        <f>SUM(F19:F77)</f>
        <v>618415</v>
      </c>
      <c r="G78" s="20"/>
    </row>
    <row r="79" spans="2:8" ht="6.75" customHeight="1" thickTop="1" x14ac:dyDescent="0.2">
      <c r="E79" s="17"/>
      <c r="F79" s="17"/>
      <c r="G79" s="19"/>
    </row>
    <row r="80" spans="2:8" ht="15.75" thickBot="1" x14ac:dyDescent="0.3">
      <c r="B80" s="1" t="s">
        <v>6</v>
      </c>
      <c r="E80" s="26">
        <f>E10-E16-E78</f>
        <v>672872.5</v>
      </c>
      <c r="F80" s="26">
        <f>F10-F16-F78</f>
        <v>587228</v>
      </c>
      <c r="G80" s="21"/>
    </row>
    <row r="81" spans="2:8" ht="6.75" customHeight="1" thickTop="1" x14ac:dyDescent="0.2">
      <c r="E81" s="17"/>
      <c r="F81" s="17"/>
      <c r="G81" s="19"/>
    </row>
    <row r="82" spans="2:8" ht="15" x14ac:dyDescent="0.25">
      <c r="B82" s="1" t="s">
        <v>15</v>
      </c>
      <c r="E82" s="17"/>
      <c r="F82" s="17"/>
      <c r="G82" s="19"/>
    </row>
    <row r="83" spans="2:8" x14ac:dyDescent="0.2">
      <c r="C83" s="3" t="s">
        <v>2</v>
      </c>
      <c r="E83" s="16">
        <f>12622+1465</f>
        <v>14087</v>
      </c>
      <c r="F83" s="16">
        <v>19303</v>
      </c>
      <c r="G83" s="19" t="s">
        <v>88</v>
      </c>
    </row>
    <row r="84" spans="2:8" ht="15" x14ac:dyDescent="0.25">
      <c r="C84" s="3" t="s">
        <v>23</v>
      </c>
      <c r="E84" s="25"/>
      <c r="F84" s="16">
        <v>29500</v>
      </c>
      <c r="G84">
        <v>18436</v>
      </c>
    </row>
    <row r="85" spans="2:8" x14ac:dyDescent="0.2">
      <c r="C85" s="3" t="s">
        <v>27</v>
      </c>
      <c r="E85" s="16">
        <v>5441</v>
      </c>
      <c r="F85" s="24"/>
      <c r="G85" s="19">
        <v>16648</v>
      </c>
      <c r="H85" s="5"/>
    </row>
    <row r="86" spans="2:8" ht="17.25" customHeight="1" x14ac:dyDescent="0.25">
      <c r="C86" s="3" t="s">
        <v>75</v>
      </c>
      <c r="E86" s="25"/>
      <c r="F86" s="16">
        <v>492192</v>
      </c>
      <c r="G86">
        <v>25797</v>
      </c>
    </row>
    <row r="87" spans="2:8" x14ac:dyDescent="0.2">
      <c r="C87" s="3" t="s">
        <v>80</v>
      </c>
      <c r="E87" s="16">
        <v>21238</v>
      </c>
      <c r="F87" s="24"/>
      <c r="G87" s="19">
        <v>28768</v>
      </c>
      <c r="H87" s="5"/>
    </row>
    <row r="88" spans="2:8" x14ac:dyDescent="0.2">
      <c r="C88" s="3" t="s">
        <v>81</v>
      </c>
      <c r="E88" s="16">
        <v>57440</v>
      </c>
      <c r="F88" s="24"/>
      <c r="G88" s="19">
        <v>30219</v>
      </c>
      <c r="H88" s="5"/>
    </row>
    <row r="89" spans="2:8" x14ac:dyDescent="0.2">
      <c r="C89" s="3" t="s">
        <v>82</v>
      </c>
      <c r="E89" s="16">
        <v>98109</v>
      </c>
      <c r="F89" s="24"/>
      <c r="G89" s="19">
        <v>30224</v>
      </c>
    </row>
    <row r="90" spans="2:8" x14ac:dyDescent="0.2">
      <c r="C90" s="3" t="s">
        <v>83</v>
      </c>
      <c r="E90" s="16">
        <v>11320</v>
      </c>
      <c r="F90" s="24"/>
      <c r="G90" s="19">
        <v>31964</v>
      </c>
    </row>
    <row r="91" spans="2:8" x14ac:dyDescent="0.2">
      <c r="C91" s="3" t="s">
        <v>84</v>
      </c>
      <c r="E91" s="16">
        <v>70000</v>
      </c>
      <c r="F91" s="24"/>
      <c r="G91" s="19">
        <v>32535</v>
      </c>
      <c r="H91" s="5"/>
    </row>
    <row r="92" spans="2:8" x14ac:dyDescent="0.2">
      <c r="C92" s="3" t="s">
        <v>85</v>
      </c>
      <c r="E92" s="16">
        <v>10022</v>
      </c>
      <c r="F92" s="24"/>
      <c r="G92" s="19">
        <v>33171</v>
      </c>
      <c r="H92" s="5"/>
    </row>
    <row r="93" spans="2:8" ht="28.5" x14ac:dyDescent="0.2">
      <c r="C93" s="3" t="s">
        <v>86</v>
      </c>
      <c r="E93" s="16">
        <v>20303</v>
      </c>
      <c r="F93" s="24"/>
      <c r="G93" s="19">
        <v>33191</v>
      </c>
      <c r="H93" s="5"/>
    </row>
    <row r="94" spans="2:8" x14ac:dyDescent="0.2">
      <c r="C94" s="3" t="s">
        <v>87</v>
      </c>
      <c r="E94" s="16">
        <v>1392</v>
      </c>
      <c r="F94" s="24"/>
      <c r="G94" s="19">
        <v>33241</v>
      </c>
      <c r="H94" s="5"/>
    </row>
    <row r="95" spans="2:8" ht="6.75" customHeight="1" x14ac:dyDescent="0.2">
      <c r="E95" s="17"/>
      <c r="F95" s="5"/>
      <c r="G95" s="11"/>
    </row>
    <row r="96" spans="2:8" ht="15" x14ac:dyDescent="0.25">
      <c r="E96" s="7">
        <f>SUM(E83:E95)</f>
        <v>309352</v>
      </c>
      <c r="F96" s="7">
        <f>SUM(F83:F95)</f>
        <v>540995</v>
      </c>
      <c r="G96" s="10"/>
    </row>
    <row r="97" spans="2:8" ht="6.75" customHeight="1" thickTop="1" x14ac:dyDescent="0.2">
      <c r="E97" s="5"/>
      <c r="F97" s="5"/>
      <c r="G97" s="11"/>
    </row>
    <row r="98" spans="2:8" ht="15" x14ac:dyDescent="0.25">
      <c r="B98" s="1" t="s">
        <v>16</v>
      </c>
      <c r="E98" s="6">
        <f>E10-E16-E78-E96</f>
        <v>363520.5</v>
      </c>
      <c r="F98" s="6">
        <f>F10-F16-F78-F96</f>
        <v>46233</v>
      </c>
      <c r="G98" s="10"/>
    </row>
    <row r="99" spans="2:8" ht="15" thickTop="1" x14ac:dyDescent="0.2"/>
    <row r="100" spans="2:8" ht="15" x14ac:dyDescent="0.25">
      <c r="B100" s="1" t="s">
        <v>42</v>
      </c>
    </row>
    <row r="101" spans="2:8" ht="15" x14ac:dyDescent="0.25">
      <c r="E101" s="22"/>
      <c r="F101" s="5"/>
      <c r="G101" s="19"/>
      <c r="H101" s="5"/>
    </row>
  </sheetData>
  <pageMargins left="0.7" right="0.7" top="0.75" bottom="0.75" header="0.3" footer="0.3"/>
  <pageSetup paperSize="9" scale="89" fitToHeight="0" orientation="portrait" r:id="rId1"/>
  <rowBreaks count="1" manualBreakCount="1">
    <brk id="5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ביצוע בפועל - מרץ 2020</vt:lpstr>
      <vt:lpstr>'ביצוע בפועל - מרץ 2020'!WPrint_Area_W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נוימן</dc:creator>
  <cp:lastModifiedBy>ערן נוימן</cp:lastModifiedBy>
  <cp:lastPrinted>2020-12-07T07:37:45Z</cp:lastPrinted>
  <dcterms:created xsi:type="dcterms:W3CDTF">2018-12-20T07:31:20Z</dcterms:created>
  <dcterms:modified xsi:type="dcterms:W3CDTF">2020-12-07T07:37:59Z</dcterms:modified>
</cp:coreProperties>
</file>