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:\2025\"/>
    </mc:Choice>
  </mc:AlternateContent>
  <xr:revisionPtr revIDLastSave="0" documentId="8_{19C49BA5-04E6-416C-B3C0-AD6F5E8552BF}" xr6:coauthVersionLast="47" xr6:coauthVersionMax="47" xr10:uidLastSave="{00000000-0000-0000-0000-000000000000}"/>
  <bookViews>
    <workbookView xWindow="-120" yWindow="-120" windowWidth="29040" windowHeight="15720" xr2:uid="{A41A0578-3557-46CB-A543-9D3F6A1BBCB3}"/>
  </bookViews>
  <sheets>
    <sheet name="עבודות מיגון לאחר 7-10-תשלומי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2" i="1" l="1"/>
  <c r="F201" i="1"/>
  <c r="F200" i="1"/>
  <c r="F199" i="1"/>
  <c r="F198" i="1"/>
  <c r="F197" i="1"/>
  <c r="F196" i="1"/>
  <c r="F195" i="1"/>
  <c r="F194" i="1"/>
  <c r="F193" i="1"/>
  <c r="F192" i="1"/>
  <c r="F19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</calcChain>
</file>

<file path=xl/sharedStrings.xml><?xml version="1.0" encoding="utf-8"?>
<sst xmlns="http://schemas.openxmlformats.org/spreadsheetml/2006/main" count="401" uniqueCount="227">
  <si>
    <t>שם חשבון</t>
  </si>
  <si>
    <t>סגירת פערי מיגון-מוס"ח-פקע"ר</t>
  </si>
  <si>
    <t>פקודה</t>
  </si>
  <si>
    <t>תאריך ערך</t>
  </si>
  <si>
    <t>תאריך קליטה</t>
  </si>
  <si>
    <t>תאור פעולה</t>
  </si>
  <si>
    <t>חשבונית ספק</t>
  </si>
  <si>
    <t>הקיבוצניקים 392 בי"ס עין הים-</t>
  </si>
  <si>
    <t>הקיבוצניקים 429 בי"ס ד. ילין</t>
  </si>
  <si>
    <t>הקיבוצניקים 428 בי"ס חופית -ש</t>
  </si>
  <si>
    <t>הקיבוצניקים 393 בי"ס עירוני א</t>
  </si>
  <si>
    <t>הקיבוצניקים 426 בי"ס יבנה -שי</t>
  </si>
  <si>
    <t>הקיבוצניקים 412 בי"ס עירוני ו</t>
  </si>
  <si>
    <t>פרקיס הנדסה 7243 בי"ס גורדון-</t>
  </si>
  <si>
    <t>פמאן 2011 ה 8002084 גן מעיין</t>
  </si>
  <si>
    <t>המרכז לצרכנ 1 מקלט בי"ס מזור</t>
  </si>
  <si>
    <t>פמאן 2011 ה 8002107 גן צפצפה/</t>
  </si>
  <si>
    <t>עבוי רחיב 1370 בי"ס אלחיוור-</t>
  </si>
  <si>
    <t>הקיבוצניקים 467 בי"ס רעות ויצ</t>
  </si>
  <si>
    <t>המרכז לצרכנ 14 מקלט בי"ס תל ח</t>
  </si>
  <si>
    <t>עבוי חלקי 1 בית ספר גורדון</t>
  </si>
  <si>
    <t>המרכז לצרכנ 17 עירוני ב- החלפ</t>
  </si>
  <si>
    <t>הקיבוצניקים 472 לאובק - מזגן</t>
  </si>
  <si>
    <t>פרקיס הנדסה 7330 בי"ס גורדון-</t>
  </si>
  <si>
    <t>פרקיס הנדסה 7329 בי"ס גורדון-</t>
  </si>
  <si>
    <t>הקיבוצניקים 470 עירוני ב-בור</t>
  </si>
  <si>
    <t>עבוי רחיב 1399 בי"ס דגן - עב'</t>
  </si>
  <si>
    <t>עבוי רחיב 1272 בית חיה- חשמל</t>
  </si>
  <si>
    <t>המרכז לצרכנ 18 גן שושן-חשמל ו</t>
  </si>
  <si>
    <t>גורדון-ה.עוגן עמוד חשמל לידממד</t>
  </si>
  <si>
    <t>עבוי רחיב 1420 אל חיוואר-עב'</t>
  </si>
  <si>
    <t>עבוי רחיב 1421 בי"ס גורדון- י</t>
  </si>
  <si>
    <t>עבוי רחיב 1423  בית ספר גורדון</t>
  </si>
  <si>
    <t>עבוי רחיב 1423  בי"ס גורדון -</t>
  </si>
  <si>
    <t>עבוי רחיב 1423  בי"ס גורדון- ה</t>
  </si>
  <si>
    <t>עבוי רחיב 1423  בי"ס גורדון- ע</t>
  </si>
  <si>
    <t>עבוי רחיב 1423 בית ספר גורדון</t>
  </si>
  <si>
    <t>עבוי רחיב 1428 אלחיוואר- קו ב</t>
  </si>
  <si>
    <t>עבוי רחיב 1430 תל חי-ניקוי קו</t>
  </si>
  <si>
    <t>גן יצחק שדה 24 העתקת חיבור</t>
  </si>
  <si>
    <t>הקיבוצניק חלקי1 בי"ס אופקים-</t>
  </si>
  <si>
    <t>עוגן מקלט בי"ס גורדון</t>
  </si>
  <si>
    <t>פמאן 2011 ה 8002343 גן ארזים</t>
  </si>
  <si>
    <t>עבוי רחיב 1353 מקלט עירוני ג</t>
  </si>
  <si>
    <t>פמאן 2011 ה 8002369 בי"ס רעות</t>
  </si>
  <si>
    <t>עבוי רחיב 1354 מקלט בי"ס רמב"</t>
  </si>
  <si>
    <t>גן יצחק שדה 24 העתקת חיבו</t>
  </si>
  <si>
    <t>יצחק שדה 24-העתקת חיבור עילי</t>
  </si>
  <si>
    <t>עבוי רחיב 1501 מקלט חט"ב דגן</t>
  </si>
  <si>
    <t>פמאן 2011 ה 8002423 מרכז עמי-</t>
  </si>
  <si>
    <t>הקיבוצניקים 532 בי"ס עין הים-</t>
  </si>
  <si>
    <t>עבוי רחיב 1513 מיגון גן אלון+</t>
  </si>
  <si>
    <t>הקיבוצניקים 48729 בי"ס אופקים</t>
  </si>
  <si>
    <t>פמאן 2011 ה 8002437 גן חצב- ס</t>
  </si>
  <si>
    <t>בניית ממ"מ במוסדות חינוך</t>
  </si>
  <si>
    <t>בניית מממי"ם-תכנון</t>
  </si>
  <si>
    <t>ה.חיבור (קו עילי) גן יצחקשדה24</t>
  </si>
  <si>
    <t>העתקת קו חשמל בי"ס עליה שניה</t>
  </si>
  <si>
    <t>חשבונית מס זיכוי לחשבון 9</t>
  </si>
  <si>
    <t>חשבונית מס 1002819</t>
  </si>
  <si>
    <t>חשבונית מס זיכוי לחשבון 7</t>
  </si>
  <si>
    <t>חשבונית מס 1002747</t>
  </si>
  <si>
    <t>גן אנפה-ממ"מ</t>
  </si>
  <si>
    <t>עבוי חלקי 2 גן אנפה- ממ"מ</t>
  </si>
  <si>
    <t>ב.א.ב.חלקי 3 ממ"ם גן אנפ</t>
  </si>
  <si>
    <t>גן חופית-ממ"מ</t>
  </si>
  <si>
    <t>ב.א.ב.תכנון חלקי 5ממ"ם</t>
  </si>
  <si>
    <t>עבוי רחיב 1515 גן חופית - ממ"</t>
  </si>
  <si>
    <t>גן התאנה - ממ"מ</t>
  </si>
  <si>
    <t>עבוי חלקי 2 גן תאנה- ממ"מ</t>
  </si>
  <si>
    <t>ב.א.ב.חלקי 3 ממ"ם גן תאנ</t>
  </si>
  <si>
    <t>גן אלפול - ממ"מ</t>
  </si>
  <si>
    <t>עבוי רחיב 1515 גן אלפול- ממ"מ</t>
  </si>
  <si>
    <t>גן אלנרג'ס - ממ"מ</t>
  </si>
  <si>
    <t>עבוי רחיב 1515 גן אלנרגס- ממ"</t>
  </si>
  <si>
    <t>גן אלנעאם - ממ"מ</t>
  </si>
  <si>
    <t>עבוי רחיב 1515 גן אלנעאם- ממ"</t>
  </si>
  <si>
    <t>גן המלך - ממ"מ</t>
  </si>
  <si>
    <t>עבוי חלקי 2 גן מלך- ממ"מ</t>
  </si>
  <si>
    <t>ב.א.ב.חלקי3 ממ"ם גן מלך</t>
  </si>
  <si>
    <t>גן חושן - ממ"מ</t>
  </si>
  <si>
    <t>עבוי חלקי 1 גן חושן- ממ"מ</t>
  </si>
  <si>
    <t>ב.א.ב.תכנון 16110 ממ"ם גן חוש</t>
  </si>
  <si>
    <t>גן סלע - ממ"מ</t>
  </si>
  <si>
    <t>עבוי חלקי 1 גן סלע - ממ"מ</t>
  </si>
  <si>
    <t>ב.א.ב.תכנון 16110 ממ"ם גן סלע</t>
  </si>
  <si>
    <t>גן אחדות-ממ"מ</t>
  </si>
  <si>
    <t>עבוי רחיב 1515 גן אחדות- ממ"מ</t>
  </si>
  <si>
    <t>גן מוריה - ממ"מ</t>
  </si>
  <si>
    <t>עבוי חלקי 3גן מוריה- ממ"מ</t>
  </si>
  <si>
    <t>ב.א.ב.תכנון 16160 ממ"ם גן מור</t>
  </si>
  <si>
    <t>גן נרקיסים ממ"מ</t>
  </si>
  <si>
    <t>עבוי חלקי 1  גן נרקיסים- ממ</t>
  </si>
  <si>
    <t>ב.א.ב.תכנון 16110 ממ"ם גן נרק</t>
  </si>
  <si>
    <t>עבוי חלקי3 גן נרקיסים- ממ</t>
  </si>
  <si>
    <t>ב.א.ב.תכנון 16195 ממ"ם גן נרק</t>
  </si>
  <si>
    <t>גן שקדיה - ממ"מ</t>
  </si>
  <si>
    <t>עבוי רחיב 1515 גן שקדיה- ממ"מ</t>
  </si>
  <si>
    <t>גן אביב - ממ"מ</t>
  </si>
  <si>
    <t>עבוי רחיב 1515 גן אביב- ממ"מ</t>
  </si>
  <si>
    <t>גן שני- ממ"מ</t>
  </si>
  <si>
    <t>ב.א.ב.תכנון 16160 ממ"ם גן שני</t>
  </si>
  <si>
    <t>עבוי חלקי 4</t>
  </si>
  <si>
    <t>גן אלאמל ממ"מ</t>
  </si>
  <si>
    <t>עבוי רחיב 1515 גן אלאמל- ממ"מ</t>
  </si>
  <si>
    <t>גן אללוז - ממ"מ</t>
  </si>
  <si>
    <t>עבוי רחיב 1515 גן אללוז- ממ"מ</t>
  </si>
  <si>
    <t>גן עפרית ממ"מ</t>
  </si>
  <si>
    <t>עבוי חלקי 3 גן עופרית- ממ"</t>
  </si>
  <si>
    <t>ב.א.ב.תכנון 16160 ממ"ם גן עפר</t>
  </si>
  <si>
    <t>גן אופק - ממ"מ</t>
  </si>
  <si>
    <t>עבוי חלקי 2 גן אופק- ממ"מ</t>
  </si>
  <si>
    <t>ב.א.ב.חלקי 3 ממ"ם גן אופ</t>
  </si>
  <si>
    <t>גן איריס - ממ"מ</t>
  </si>
  <si>
    <t>עבוי חלקי 2 גן איריס- ממ"מ</t>
  </si>
  <si>
    <t>ב.א.ב.חלקי3 ממ"ם גן איר</t>
  </si>
  <si>
    <t>גן נופרים - ממ"מ</t>
  </si>
  <si>
    <t>עבוי חלקי 2 גן נופרים- ממ"</t>
  </si>
  <si>
    <t>ב.א.ב.חלקי3 ממ"ם גן נופ</t>
  </si>
  <si>
    <t>עבוי רחיב 1487 גן נופרים- ממ"</t>
  </si>
  <si>
    <t>ב.א.ב.תכנון 16195 ממ"ם גן נופ</t>
  </si>
  <si>
    <t>גן נרקיס - ממ"מ</t>
  </si>
  <si>
    <t>עבוי חלקי 1 גן נרקיס- ממ"מ</t>
  </si>
  <si>
    <t>גן לילך - ממ"מ</t>
  </si>
  <si>
    <t>עבוי רחיב 1487 גן לילך- ממ"מ</t>
  </si>
  <si>
    <t>ב.א.ב.חלקי 4 ממ"ם גן ליל</t>
  </si>
  <si>
    <t>ב.א.ב.תכנון 16195 ממ"ם גן ליל</t>
  </si>
  <si>
    <t>גן האקליפטוסים - ממ"מ</t>
  </si>
  <si>
    <t>ב.א.ב.חלקי 4 ממ"ם גן אקל</t>
  </si>
  <si>
    <t>גן אריאל - ממ"מ</t>
  </si>
  <si>
    <t>עבוי רחיב 1515 גן אריאל- ממ"מ</t>
  </si>
  <si>
    <t>ב.א.ב.תכנון 16195 ממ"ם גן ארי</t>
  </si>
  <si>
    <t>גן יהלום - ממ"מ</t>
  </si>
  <si>
    <t>עבוי רחיב 1487 גן יהלום- ממ"מ</t>
  </si>
  <si>
    <t>ב.א.ב.תכנון 16160 ממ"ם גן יהל</t>
  </si>
  <si>
    <t>גן חבצלת החוף - ממ"מ</t>
  </si>
  <si>
    <t>עבוי חלקי 1 גן חבצלת החוף</t>
  </si>
  <si>
    <t>ב.א.ב.תכנון 16110 ממ"ם גן חבצ</t>
  </si>
  <si>
    <t>גן אליאסמין - ממ"מ</t>
  </si>
  <si>
    <t>עבוי רחיב 1515 גן אליאסמין- מ</t>
  </si>
  <si>
    <t>גן אלכרמה - ממ"מ</t>
  </si>
  <si>
    <t>עבוי רחיב 1515 גן אלכרמה- ממ"</t>
  </si>
  <si>
    <t>גן דקל-ממ"מ</t>
  </si>
  <si>
    <t>עבוי רחיב 1515 גן דקל- ממ"מ</t>
  </si>
  <si>
    <t>שולם</t>
  </si>
  <si>
    <t>סגירת פערי מיגון בבת"ס-פקע"ר</t>
  </si>
  <si>
    <t>עבוי רחיב 1289 מקלט עירוני ב</t>
  </si>
  <si>
    <t>פמאן 2011 ה מקלט גן שביט , בוסתן</t>
  </si>
  <si>
    <t>פמאן 2011 ה  מקלט גן ארגמן\</t>
  </si>
  <si>
    <t>פמאן 2011 ה  מקלט גן אור</t>
  </si>
  <si>
    <t>פמאן 2011 ה  מקלט גן מעין</t>
  </si>
  <si>
    <t>פמאן 2011 ה 8001991 מקלט גן עמית</t>
  </si>
  <si>
    <t>הקיבוצניקים 388 מקלט בי"ס נירים</t>
  </si>
  <si>
    <t>הקיבוצניקים 389 מקלט בי"ס אילנות</t>
  </si>
  <si>
    <t>פמאן 2011 ה 8001990 מקלט בי"ס לאובק</t>
  </si>
  <si>
    <t>עבוי רחיב 1351 מקלט חט"ב עירוני ב</t>
  </si>
  <si>
    <t>פמאן 2011 ה 8002087 מקלט גן שיח +סתוונית</t>
  </si>
  <si>
    <t>פמאן 2011 ה 8002081 מקלט גן דנאית</t>
  </si>
  <si>
    <t>פמאן 2011 ה 8002086 מקלט גן יותם</t>
  </si>
  <si>
    <t>פמאן 2011 ה 8002083 מקלט גן יסמין</t>
  </si>
  <si>
    <t>פמאן 2011 ה 8002082 מקלט גן שבולים</t>
  </si>
  <si>
    <t>פמאן 2011 ה 8002093 מקלט גן כפיר +שקמה</t>
  </si>
  <si>
    <t>פמאן 2011 ה 8002088 מקלט גן תפוח</t>
  </si>
  <si>
    <t>פמאן 2011 ה 8002090 מקלט מרכז הורים דרור</t>
  </si>
  <si>
    <t>פמאן 2011 ה 8002092 מקלט גן חמניה</t>
  </si>
  <si>
    <t>פמאן 2011 ה 8002091 מקלט גן חרוב</t>
  </si>
  <si>
    <t>פמאן 2011 ה 8002089 מקלט מרכז דרור</t>
  </si>
  <si>
    <t>עבוי חלקי 1 80% מ.מקלטים גנ"י כוכב ים, סייפן, חלמית, יטבל, מרגלית, מנדרין, סער, רננים, דגן, סביון, לילך, שורשים, הדס, נבו, יערה, דקל, להונה</t>
  </si>
  <si>
    <t>פמאן 2011 ה 8002108 מקלט גן ורד</t>
  </si>
  <si>
    <t>פמאן 2011 ה 8002109 מקלט גן שושנים</t>
  </si>
  <si>
    <t>פמאן 2011 ה 8002111 מקלט גן שדות</t>
  </si>
  <si>
    <t>פמאן 2011 ה 8002113 מקלט גן תירוש</t>
  </si>
  <si>
    <t>פמאן 2011 ה 8002120 מקלט מ. הדרכה לגיל הרך חטיבת כרמלי 46</t>
  </si>
  <si>
    <t>פמאן 2011 ה 8002145 מקלט גן תמר</t>
  </si>
  <si>
    <t>המרכז לצרכנ 16 מקלט גנ"י צפצפה</t>
  </si>
  <si>
    <t>עבוי חן סופי מיגון מקלטים  גנ"אגוז, פריאל, תלתן, צמרת, אלמןג, שיר, השיטה,, מרגנית, דובדבן,  חורש, כוכב, אשכול צליל , אלכנאר, שדות, חוחית , דגן</t>
  </si>
  <si>
    <t>עבוי רחיב 1445 ממ"מ  גן מנדרין</t>
  </si>
  <si>
    <t>פמאן 2011 ה 8002378 עבודות לאובק</t>
  </si>
  <si>
    <t>הקיבוצניקים 519 איטום גג מקלט ען הים</t>
  </si>
  <si>
    <t>פמאן 2011 ה 8002422 מקלט גן שקד+דןכיפת</t>
  </si>
  <si>
    <t>פמאן 2011 ה 8002424 מקלט- גן גלבוע+הדר</t>
  </si>
  <si>
    <t>הקיבוצניקים 522 תיקון דלתות  אהרון הרואה</t>
  </si>
  <si>
    <t>הקיבוצניקים 518 קו ביוב למקלט עין הים</t>
  </si>
  <si>
    <t>פמאן 2011 ה 8002432 מקלט גן צליל</t>
  </si>
  <si>
    <t>פמאן 2011 ה 8002481 גן שחר,גן מרגנית,גן אלסואסן, בית ספר גיל</t>
  </si>
  <si>
    <t>פמאן 2011 ה 8002480 דלת במרחב אלמסאר</t>
  </si>
  <si>
    <t>פמאן 2011 ה 8002477 מקלט גן דנאית</t>
  </si>
  <si>
    <t>פמאן 2011 ה 8002476 מקלט גן נחל וניצאני</t>
  </si>
  <si>
    <t>פמאן חלקי 1 גנ"י דגן עפרוני עומרים לבונה  הדס נבו תלתן ענבל שחף לוטפ צפריר צליל</t>
  </si>
  <si>
    <t>פמאן חלקי 1 מרחב מוגן גנ"י אורן אשחר סער שיטה מרגנית פריאל הרדוף לילךמשמש צנובר נופר שליו חורש אלנעאם</t>
  </si>
  <si>
    <t>עבוי חלקי 2- ממ"מים גנ"י -שקדיה צפצפה ארזים חון פעמונית סלע ימית טללים אורות אדוה אוניה דגניה 16 גנים גן A פלוגות 14 יציב 14 אקליפטוסים אופק מוריה נרקיסים תאנה חבצלת החוף שני גן סעדיה גאון אנפה מלך יהלום אלאמל אלפול דקל איריס אריאל אלנעאם</t>
  </si>
  <si>
    <t>עבוי חלקי 1ממ"מים גנ"י -שקדיה צפצפה ארזים חון פעמונית סלע ימית טללים אורות אדוה אוניה דגניה 16 גנים גן A פלוגות 14 יציב 14 אקליפטוסים אופק מוריה נרקיסים תאנה חבצלת החוף שני גן סעדיה גאון אנפה מלך יהלום אלאמל אלפול דקל איריס אריאל אלנעאם</t>
  </si>
  <si>
    <t>עבוי jחלקי 3 ממ"מים גנ"י -שקדיה צפצפה ארזים חון פעמונית סלע ימית טללים אורות אדוה אוניה דגניה 16 גנים גן A פלוגות 14 יציב 14 אקליפטוסים אופק מוריה נרקיסים תאנה חבצלת החוף שני גן סעדיה גאון אנפה מלך יהלום אלאמל אלפול דקל איריס אריאל אלנעאם</t>
  </si>
  <si>
    <t>עבוי חלקי5 ממ"מים גנ"י -שקדיה צפצפה ארזים חון פעמונית סלע ימית טללים אורות אדוה אוניה דגניה 16 גנים גן A פלוגות 14 יציב 14 אקליפטוסים אופק מוריה נרקיסים תאנה חבצלת החוף שני גן סעדיה גאון אנפה מלך יהלום אלאמל אלפול דקל איריס אריאל אלנעאם</t>
  </si>
  <si>
    <t>עבוי חלקי5 ממ"מים גנ"י - שקדיה צפצפה ארזים חון פעמונית סלע ימית טללים אורות אדוה אוניה דגניה 16 גנים גן A פלוגות 14 יציב 14 אקליפטוסים אופק מוריה נרקיסים תאנה חבצלת החוף שני גן סעדיה גאון אנפה מלך יהלום אלאמל אלפול דקל איריס אריאל אלנעאם</t>
  </si>
  <si>
    <t>עבוי רחיב 1288 מקלט בי"ס טשרנ חובסקי</t>
  </si>
  <si>
    <t>הקיבוצניקים 479 מקלט בי"ס עליה</t>
  </si>
  <si>
    <t>הקיבוצניקים חלקי1מקלט בי"ס אופקים</t>
  </si>
  <si>
    <t>הקיבוצניקים  חלקי1 מ. אולפנת צביה</t>
  </si>
  <si>
    <t>הקיבוצניקיחלקי 2מקלט בי"ס אופקים</t>
  </si>
  <si>
    <t>הקיבוצניקי חלקי2מקלט בי"ס עליה</t>
  </si>
  <si>
    <t>הקיבוצניקי חלקי 2 מקלט אולפנת צביה</t>
  </si>
  <si>
    <t>הקיבוצניקים סופי מקלט בי"ס עליה</t>
  </si>
  <si>
    <t>הקיבוצניקים 111477 מקלט בי"ס  אופקים</t>
  </si>
  <si>
    <t>הקיבוצניקים 11478 מקלט אולפנת צביה</t>
  </si>
  <si>
    <t>עבוי -סופי - מקלטים בגנ"י-שלום עפרוני  ורדים כוכבית הרדוף אורן אשחר נופר חמדת איריס שחף רקפת דליה חרצית</t>
  </si>
  <si>
    <t>עבוי חלקי 1 ממ"מ גן ארבל שני מוריה שלום לילך תאנה חבצלת החוף עופרית פטל נרקידים פיקוס אקליפטוסים נרקיס  נופרים איריס אדווה אופק  חושן פעמונית מלך טללים</t>
  </si>
  <si>
    <t>עבוי חלקי 2ממ"מ גנ"י  גן ארבל שני מוריה שלום לילך תאנה חבצלת החוף עופרית פטל נרקידים פיקוס אקליפטוסים נרקיס  נופרים איריס אדווה אופק  חושן פעמונית מלך טללים</t>
  </si>
  <si>
    <t>עבוי מרחבי מיגון גנ"י חלקי 1 טללים אורות אדווה אוניה</t>
  </si>
  <si>
    <t>ב.א.ב.תכנ-חלקי 1 פרויקט מממים טללים אורות אדווה אוניה</t>
  </si>
  <si>
    <t>עבוי חלקי 2 מרחבי מיגון גנ טללים אורות אדווה אוניה</t>
  </si>
  <si>
    <t>ב.א.ב.חלקי 3 פרויקט טללים אורות אדווה אוניה</t>
  </si>
  <si>
    <t>ב.א.ב.תכנון 16195 פרויקט מרחב טללים אורות אדווה אוניה</t>
  </si>
  <si>
    <t>עבוי רחיב חלקי 4 6 ממ"מים גנ"י שקדיה צפצפה ארזים חון פעמונית סלע ימית טללים אורות אדוה אוניה דגניה 16 גנים גן A פלוגות 14 יציב 14 אקליפטוסים אופק מוריה נרקיסים תאנה חבצלת החוף שני גן סעדיה גאון אנפה מלך יהלום אלאמל אלפול דקל איריס אריאל אלנעאם</t>
  </si>
  <si>
    <t>עבוי חלקי 4 יהלום</t>
  </si>
  <si>
    <t>עבוי חלקי 1 80% מ.מקלטים גנ"h אגוז, פריאל, תלתן, צמרת, אלמןג, שיר, השיטה,, מרגנית, דובדבן,  חורש, כוכב, אשכול צליל , אלכנאר, שדות, חוחית , דגן</t>
  </si>
  <si>
    <t>עבוי ח-ן סופי מיגון מקלטים גנ" אגוז, פריאל, תלתן, צמרת, אלמןג, שיר, השיטה,, מרגנית, דובדבן,  חורש, כוכב, אשכול צליל , אלכנאר, שדות, חוחית , דגן</t>
  </si>
  <si>
    <t>עבוי רחיב 1425 תוספת מיגון- ענבל כנרת שלדג שילה דרור עומרים כליל החורש עוגן</t>
  </si>
  <si>
    <t>פמאן 2011 ה 8002266 מקלט בי"ס עליה</t>
  </si>
  <si>
    <t>פמאן 2011 ה 8002368 מקלט בי"ס לאובק</t>
  </si>
  <si>
    <t>עבוי רחיב 1502 הכשרת מרחבי מיגון שיטה סער סחלבים צליל בחורש עוגן סייפן כוכב ים רקפת דליה כנרת חרצית עירית רעות לבונה עומרים חוחית חלמית נופר</t>
  </si>
  <si>
    <t>בי"ס גורדון- פריבל פי.סי 244001459 אספקה ו</t>
  </si>
  <si>
    <t>עבוי רחיב 1516 תיכון קרית חיים- תיקוני א</t>
  </si>
  <si>
    <t>אופיר זאבי חלקי1פרוייקט מרחבי מיגון גנ"י: חופית, אלפול, אלנרג'ס, אחדות, אביב, אללוז, אלסרו, אליאסמין</t>
  </si>
  <si>
    <t>אופיר זאבי 7019 ממ"מים גנ"י - חופית, אלפול, אלנרג'ס, אחדות, אביב, אללוז, אלסרו, אליאסמין</t>
  </si>
  <si>
    <t>אופיר זאבי 80% ממ"מים גנ"י - חופית, אלפול, אלנרג'ס, אחדות, אביב, אללוז, אלסרו, אליאסמין</t>
  </si>
  <si>
    <t>אופיר זאבי  7028 ממ"מים גנ"י : חופית, אלפול, אלנרג'ס, אחדות, אביב, אללוז, אלסרו, אליאסמין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</si>
</sst>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[$₪-40D]\ * #,##0.00_ ;_ [$₪-40D]\ * \-#,##0.00_ ;_ [$₪-40D]\ * &quot;-&quot;??_ ;_ @_ "/>
  </numFmts>
  <fonts count="2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u/>
      <sz val="18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43" fontId="18" fillId="0" borderId="0" xfId="1" applyFont="1"/>
    <xf numFmtId="0" fontId="18" fillId="0" borderId="0" xfId="0" applyFont="1"/>
    <xf numFmtId="0" fontId="0" fillId="0" borderId="10" xfId="0" applyBorder="1"/>
    <xf numFmtId="14" fontId="0" fillId="0" borderId="10" xfId="0" applyNumberFormat="1" applyBorder="1"/>
    <xf numFmtId="0" fontId="0" fillId="0" borderId="11" xfId="0" applyBorder="1"/>
    <xf numFmtId="14" fontId="0" fillId="0" borderId="11" xfId="0" applyNumberFormat="1" applyBorder="1"/>
    <xf numFmtId="0" fontId="19" fillId="0" borderId="10" xfId="0" applyFont="1" applyBorder="1"/>
    <xf numFmtId="43" fontId="19" fillId="0" borderId="10" xfId="1" applyFont="1" applyBorder="1"/>
    <xf numFmtId="164" fontId="18" fillId="0" borderId="11" xfId="1" applyNumberFormat="1" applyFont="1" applyBorder="1"/>
    <xf numFmtId="164" fontId="18" fillId="0" borderId="10" xfId="1" applyNumberFormat="1" applyFont="1" applyBorder="1"/>
    <xf numFmtId="164" fontId="18" fillId="0" borderId="10" xfId="0" applyNumberFormat="1" applyFont="1" applyBorder="1"/>
    <xf numFmtId="164" fontId="18" fillId="0" borderId="12" xfId="0" applyNumberFormat="1" applyFont="1" applyBorder="1"/>
    <xf numFmtId="164" fontId="21" fillId="0" borderId="13" xfId="0" applyNumberFormat="1" applyFont="1" applyBorder="1"/>
    <xf numFmtId="0" fontId="19" fillId="0" borderId="10" xfId="0" applyFont="1" applyBorder="1" applyAlignment="1">
      <alignment wrapText="1"/>
    </xf>
    <xf numFmtId="0" fontId="20" fillId="0" borderId="0" xfId="0" applyFont="1" applyAlignment="1">
      <alignment horizontal="center"/>
    </xf>
    <xf numFmtId="0" fontId="0" fillId="0" borderId="10" xfId="0" applyFill="1" applyBorder="1"/>
    <xf numFmtId="14" fontId="0" fillId="0" borderId="10" xfId="0" applyNumberFormat="1" applyFill="1" applyBorder="1"/>
    <xf numFmtId="164" fontId="18" fillId="0" borderId="10" xfId="1" applyNumberFormat="1" applyFont="1" applyFill="1" applyBorder="1"/>
    <xf numFmtId="0" fontId="0" fillId="0" borderId="0" xfId="0" applyFill="1"/>
  </cellXfs>
  <cellStyles count="43">
    <cellStyle name="20% - הדגשה1" xfId="20" builtinId="30" customBuiltin="1"/>
    <cellStyle name="20% - הדגשה2" xfId="24" builtinId="34" customBuiltin="1"/>
    <cellStyle name="20% - הדגשה3" xfId="28" builtinId="38" customBuiltin="1"/>
    <cellStyle name="20% - הדגשה4" xfId="32" builtinId="42" customBuiltin="1"/>
    <cellStyle name="20% - הדגשה5" xfId="36" builtinId="46" customBuiltin="1"/>
    <cellStyle name="20% - הדגשה6" xfId="40" builtinId="50" customBuiltin="1"/>
    <cellStyle name="40% - הדגשה1" xfId="21" builtinId="31" customBuiltin="1"/>
    <cellStyle name="40% - הדגשה2" xfId="25" builtinId="35" customBuiltin="1"/>
    <cellStyle name="40% - הדגשה3" xfId="29" builtinId="39" customBuiltin="1"/>
    <cellStyle name="40% - הדגשה4" xfId="33" builtinId="43" customBuiltin="1"/>
    <cellStyle name="40% - הדגשה5" xfId="37" builtinId="47" customBuiltin="1"/>
    <cellStyle name="40% - הדגשה6" xfId="41" builtinId="51" customBuiltin="1"/>
    <cellStyle name="60% - הדגשה1" xfId="22" builtinId="32" customBuiltin="1"/>
    <cellStyle name="60% - הדגשה2" xfId="26" builtinId="36" customBuiltin="1"/>
    <cellStyle name="60% - הדגשה3" xfId="30" builtinId="40" customBuiltin="1"/>
    <cellStyle name="60% - הדגשה4" xfId="34" builtinId="44" customBuiltin="1"/>
    <cellStyle name="60% - הדגשה5" xfId="38" builtinId="48" customBuiltin="1"/>
    <cellStyle name="60% - הדגשה6" xfId="42" builtinId="52" customBuiltin="1"/>
    <cellStyle name="Comma" xfId="1" builtinId="3"/>
    <cellStyle name="Normal" xfId="0" builtinId="0"/>
    <cellStyle name="הדגשה1" xfId="19" builtinId="29" customBuiltin="1"/>
    <cellStyle name="הדגשה2" xfId="23" builtinId="33" customBuiltin="1"/>
    <cellStyle name="הדגשה3" xfId="27" builtinId="37" customBuiltin="1"/>
    <cellStyle name="הדגשה4" xfId="31" builtinId="41" customBuiltin="1"/>
    <cellStyle name="הדגשה5" xfId="35" builtinId="45" customBuiltin="1"/>
    <cellStyle name="הדגשה6" xfId="39" builtinId="49" customBuiltin="1"/>
    <cellStyle name="הערה" xfId="16" builtinId="10" customBuiltin="1"/>
    <cellStyle name="חישוב" xfId="12" builtinId="22" customBuiltin="1"/>
    <cellStyle name="טוב" xfId="7" builtinId="26" customBuiltin="1"/>
    <cellStyle name="טקסט אזהרה" xfId="15" builtinId="11" customBuiltin="1"/>
    <cellStyle name="טקסט הסברי" xfId="17" builtinId="53" customBuiltin="1"/>
    <cellStyle name="כותרת" xfId="2" builtinId="15" customBuiltin="1"/>
    <cellStyle name="כותרת 1" xfId="3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9" builtinId="28" customBuiltin="1"/>
    <cellStyle name="סה&quot;כ" xfId="18" builtinId="25" customBuiltin="1"/>
    <cellStyle name="פלט" xfId="11" builtinId="21" customBuiltin="1"/>
    <cellStyle name="קלט" xfId="10" builtinId="20" customBuiltin="1"/>
    <cellStyle name="רע" xfId="8" builtinId="27" customBuiltin="1"/>
    <cellStyle name="תא מסומן" xfId="14" builtinId="23" customBuiltin="1"/>
    <cellStyle name="תא מקושר" xfId="13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7118-A21D-48EF-805A-D7C91AC1E2C0}">
  <dimension ref="A1:H203"/>
  <sheetViews>
    <sheetView rightToLeft="1" tabSelected="1" topLeftCell="A186" workbookViewId="0">
      <selection activeCell="A8" sqref="A8"/>
    </sheetView>
  </sheetViews>
  <sheetFormatPr defaultRowHeight="15" x14ac:dyDescent="0.25"/>
  <cols>
    <col min="1" max="1" width="23.375" bestFit="1" customWidth="1"/>
    <col min="2" max="2" width="10.125" bestFit="1" customWidth="1"/>
    <col min="3" max="3" width="12.5" customWidth="1"/>
    <col min="4" max="4" width="11.75" customWidth="1"/>
    <col min="5" max="5" width="109.5" customWidth="1"/>
    <col min="6" max="6" width="13.25" style="1" customWidth="1"/>
    <col min="7" max="7" width="16.875" customWidth="1"/>
    <col min="8" max="8" width="16.625" bestFit="1" customWidth="1"/>
  </cols>
  <sheetData>
    <row r="1" spans="1:7" ht="23.25" x14ac:dyDescent="0.35">
      <c r="A1" s="15"/>
      <c r="B1" s="15"/>
      <c r="C1" s="15"/>
      <c r="D1" s="15"/>
      <c r="E1" s="15"/>
      <c r="F1" s="15"/>
      <c r="G1" s="15"/>
    </row>
    <row r="2" spans="1:7" s="2" customFormat="1" x14ac:dyDescent="0.25">
      <c r="A2" s="7" t="s">
        <v>0</v>
      </c>
      <c r="B2" s="7" t="s">
        <v>2</v>
      </c>
      <c r="C2" s="7" t="s">
        <v>3</v>
      </c>
      <c r="D2" s="7" t="s">
        <v>4</v>
      </c>
      <c r="E2" s="7" t="s">
        <v>5</v>
      </c>
      <c r="F2" s="14" t="s">
        <v>6</v>
      </c>
      <c r="G2" s="8" t="s">
        <v>144</v>
      </c>
    </row>
    <row r="3" spans="1:7" x14ac:dyDescent="0.25">
      <c r="A3" s="5" t="s">
        <v>1</v>
      </c>
      <c r="B3" s="5">
        <v>302867</v>
      </c>
      <c r="C3" s="6">
        <v>45357</v>
      </c>
      <c r="D3" s="6">
        <v>45369</v>
      </c>
      <c r="E3" s="5" t="s">
        <v>147</v>
      </c>
      <c r="F3" s="5" t="str">
        <f>"8001992"</f>
        <v>8001992</v>
      </c>
      <c r="G3" s="9">
        <v>100605.12</v>
      </c>
    </row>
    <row r="4" spans="1:7" x14ac:dyDescent="0.25">
      <c r="A4" s="3" t="s">
        <v>1</v>
      </c>
      <c r="B4" s="3">
        <v>302868</v>
      </c>
      <c r="C4" s="4">
        <v>45357</v>
      </c>
      <c r="D4" s="4">
        <v>45369</v>
      </c>
      <c r="E4" s="3" t="s">
        <v>148</v>
      </c>
      <c r="F4" s="3" t="str">
        <f>"8001988"</f>
        <v>8001988</v>
      </c>
      <c r="G4" s="10">
        <v>5653.56</v>
      </c>
    </row>
    <row r="5" spans="1:7" x14ac:dyDescent="0.25">
      <c r="A5" s="3" t="s">
        <v>1</v>
      </c>
      <c r="B5" s="3">
        <v>302916</v>
      </c>
      <c r="C5" s="4">
        <v>45357</v>
      </c>
      <c r="D5" s="4">
        <v>45370</v>
      </c>
      <c r="E5" s="3" t="s">
        <v>149</v>
      </c>
      <c r="F5" s="3" t="str">
        <f>"8001993"</f>
        <v>8001993</v>
      </c>
      <c r="G5" s="10">
        <v>51854.400000000001</v>
      </c>
    </row>
    <row r="6" spans="1:7" x14ac:dyDescent="0.25">
      <c r="A6" s="3" t="s">
        <v>1</v>
      </c>
      <c r="B6" s="3">
        <v>302919</v>
      </c>
      <c r="C6" s="4">
        <v>45357</v>
      </c>
      <c r="D6" s="4">
        <v>45370</v>
      </c>
      <c r="E6" s="3" t="s">
        <v>150</v>
      </c>
      <c r="F6" s="3" t="str">
        <f>"8001989"</f>
        <v>8001989</v>
      </c>
      <c r="G6" s="10">
        <v>32727.46</v>
      </c>
    </row>
    <row r="7" spans="1:7" x14ac:dyDescent="0.25">
      <c r="A7" s="3" t="s">
        <v>1</v>
      </c>
      <c r="B7" s="3">
        <v>302920</v>
      </c>
      <c r="C7" s="4">
        <v>45357</v>
      </c>
      <c r="D7" s="4">
        <v>45370</v>
      </c>
      <c r="E7" s="3" t="s">
        <v>151</v>
      </c>
      <c r="F7" s="3" t="str">
        <f>"8001991"</f>
        <v>8001991</v>
      </c>
      <c r="G7" s="10">
        <v>69337.67</v>
      </c>
    </row>
    <row r="8" spans="1:7" x14ac:dyDescent="0.25">
      <c r="A8" s="3" t="s">
        <v>1</v>
      </c>
      <c r="B8" s="3">
        <v>305567</v>
      </c>
      <c r="C8" s="4">
        <v>45418</v>
      </c>
      <c r="D8" s="4">
        <v>45418</v>
      </c>
      <c r="E8" s="3" t="s">
        <v>152</v>
      </c>
      <c r="F8" s="3" t="str">
        <f>"388"</f>
        <v>388</v>
      </c>
      <c r="G8" s="10">
        <v>26308.35</v>
      </c>
    </row>
    <row r="9" spans="1:7" x14ac:dyDescent="0.25">
      <c r="A9" s="3" t="s">
        <v>1</v>
      </c>
      <c r="B9" s="3">
        <v>305568</v>
      </c>
      <c r="C9" s="4">
        <v>45418</v>
      </c>
      <c r="D9" s="4">
        <v>45418</v>
      </c>
      <c r="E9" s="3" t="s">
        <v>7</v>
      </c>
      <c r="F9" s="3" t="str">
        <f>"392"</f>
        <v>392</v>
      </c>
      <c r="G9" s="10">
        <v>52936.47</v>
      </c>
    </row>
    <row r="10" spans="1:7" x14ac:dyDescent="0.25">
      <c r="A10" s="3" t="s">
        <v>1</v>
      </c>
      <c r="B10" s="3">
        <v>305827</v>
      </c>
      <c r="C10" s="4">
        <v>45420</v>
      </c>
      <c r="D10" s="4">
        <v>45420</v>
      </c>
      <c r="E10" s="3" t="s">
        <v>8</v>
      </c>
      <c r="F10" s="3" t="str">
        <f>"429"</f>
        <v>429</v>
      </c>
      <c r="G10" s="10">
        <v>91068.37</v>
      </c>
    </row>
    <row r="11" spans="1:7" x14ac:dyDescent="0.25">
      <c r="A11" s="3" t="s">
        <v>1</v>
      </c>
      <c r="B11" s="3">
        <v>305838</v>
      </c>
      <c r="C11" s="4">
        <v>45420</v>
      </c>
      <c r="D11" s="4">
        <v>45420</v>
      </c>
      <c r="E11" s="3" t="s">
        <v>9</v>
      </c>
      <c r="F11" s="3" t="str">
        <f>"428"</f>
        <v>428</v>
      </c>
      <c r="G11" s="10">
        <v>78021.460000000006</v>
      </c>
    </row>
    <row r="12" spans="1:7" x14ac:dyDescent="0.25">
      <c r="A12" s="3" t="s">
        <v>1</v>
      </c>
      <c r="B12" s="3">
        <v>306285</v>
      </c>
      <c r="C12" s="4">
        <v>45427</v>
      </c>
      <c r="D12" s="4">
        <v>45427</v>
      </c>
      <c r="E12" s="3" t="s">
        <v>153</v>
      </c>
      <c r="F12" s="3" t="str">
        <f>"389"</f>
        <v>389</v>
      </c>
      <c r="G12" s="10">
        <v>26430.57</v>
      </c>
    </row>
    <row r="13" spans="1:7" x14ac:dyDescent="0.25">
      <c r="A13" s="3" t="s">
        <v>1</v>
      </c>
      <c r="B13" s="3">
        <v>303614</v>
      </c>
      <c r="C13" s="4">
        <v>45357</v>
      </c>
      <c r="D13" s="4">
        <v>45383</v>
      </c>
      <c r="E13" s="3" t="s">
        <v>154</v>
      </c>
      <c r="F13" s="3" t="str">
        <f>"8001990"</f>
        <v>8001990</v>
      </c>
      <c r="G13" s="10">
        <v>26178.69</v>
      </c>
    </row>
    <row r="14" spans="1:7" x14ac:dyDescent="0.25">
      <c r="A14" s="3" t="s">
        <v>1</v>
      </c>
      <c r="B14" s="3">
        <v>305174</v>
      </c>
      <c r="C14" s="4">
        <v>45370</v>
      </c>
      <c r="D14" s="4">
        <v>45412</v>
      </c>
      <c r="E14" s="3" t="s">
        <v>10</v>
      </c>
      <c r="F14" s="3" t="str">
        <f>"393"</f>
        <v>393</v>
      </c>
      <c r="G14" s="10">
        <v>23511.84</v>
      </c>
    </row>
    <row r="15" spans="1:7" x14ac:dyDescent="0.25">
      <c r="A15" s="3" t="s">
        <v>1</v>
      </c>
      <c r="B15" s="3">
        <v>305862</v>
      </c>
      <c r="C15" s="4">
        <v>45370</v>
      </c>
      <c r="D15" s="4">
        <v>45420</v>
      </c>
      <c r="E15" s="3" t="s">
        <v>11</v>
      </c>
      <c r="F15" s="3" t="str">
        <f>"426"</f>
        <v>426</v>
      </c>
      <c r="G15" s="10">
        <v>98507.64</v>
      </c>
    </row>
    <row r="16" spans="1:7" x14ac:dyDescent="0.25">
      <c r="A16" s="3" t="s">
        <v>1</v>
      </c>
      <c r="B16" s="3">
        <v>308557</v>
      </c>
      <c r="C16" s="4">
        <v>45424</v>
      </c>
      <c r="D16" s="4">
        <v>45462</v>
      </c>
      <c r="E16" s="3" t="s">
        <v>12</v>
      </c>
      <c r="F16" s="3" t="str">
        <f>"412"</f>
        <v>412</v>
      </c>
      <c r="G16" s="10">
        <v>102531.03</v>
      </c>
    </row>
    <row r="17" spans="1:7" x14ac:dyDescent="0.25">
      <c r="A17" s="3" t="s">
        <v>1</v>
      </c>
      <c r="B17" s="3">
        <v>319468</v>
      </c>
      <c r="C17" s="4">
        <v>45579</v>
      </c>
      <c r="D17" s="4">
        <v>45623</v>
      </c>
      <c r="E17" s="3" t="s">
        <v>13</v>
      </c>
      <c r="F17" s="3" t="str">
        <f>"7243"</f>
        <v>7243</v>
      </c>
      <c r="G17" s="10">
        <v>2477.6999999999998</v>
      </c>
    </row>
    <row r="18" spans="1:7" x14ac:dyDescent="0.25">
      <c r="A18" s="3" t="s">
        <v>1</v>
      </c>
      <c r="B18" s="3">
        <v>306743</v>
      </c>
      <c r="C18" s="4">
        <v>45422</v>
      </c>
      <c r="D18" s="4">
        <v>45433</v>
      </c>
      <c r="E18" s="3" t="s">
        <v>155</v>
      </c>
      <c r="F18" s="3" t="str">
        <f>"1351"</f>
        <v>1351</v>
      </c>
      <c r="G18" s="10">
        <v>7155.09</v>
      </c>
    </row>
    <row r="19" spans="1:7" x14ac:dyDescent="0.25">
      <c r="A19" s="3" t="s">
        <v>1</v>
      </c>
      <c r="B19" s="3">
        <v>305908</v>
      </c>
      <c r="C19" s="4">
        <v>45413</v>
      </c>
      <c r="D19" s="4">
        <v>45421</v>
      </c>
      <c r="E19" s="3" t="s">
        <v>156</v>
      </c>
      <c r="F19" s="3" t="str">
        <f>"8002087"</f>
        <v>8002087</v>
      </c>
      <c r="G19" s="10">
        <v>73253.09</v>
      </c>
    </row>
    <row r="20" spans="1:7" x14ac:dyDescent="0.25">
      <c r="A20" s="3" t="s">
        <v>1</v>
      </c>
      <c r="B20" s="3">
        <v>305914</v>
      </c>
      <c r="C20" s="4">
        <v>45413</v>
      </c>
      <c r="D20" s="4">
        <v>45421</v>
      </c>
      <c r="E20" s="3" t="s">
        <v>157</v>
      </c>
      <c r="F20" s="3" t="str">
        <f>"8002081"</f>
        <v>8002081</v>
      </c>
      <c r="G20" s="10">
        <v>17910.78</v>
      </c>
    </row>
    <row r="21" spans="1:7" x14ac:dyDescent="0.25">
      <c r="A21" s="3" t="s">
        <v>1</v>
      </c>
      <c r="B21" s="3">
        <v>305916</v>
      </c>
      <c r="C21" s="4">
        <v>45413</v>
      </c>
      <c r="D21" s="4">
        <v>45421</v>
      </c>
      <c r="E21" s="3" t="s">
        <v>158</v>
      </c>
      <c r="F21" s="3" t="str">
        <f>"8002086"</f>
        <v>8002086</v>
      </c>
      <c r="G21" s="10">
        <v>75767.25</v>
      </c>
    </row>
    <row r="22" spans="1:7" x14ac:dyDescent="0.25">
      <c r="A22" s="3" t="s">
        <v>1</v>
      </c>
      <c r="B22" s="3">
        <v>305917</v>
      </c>
      <c r="C22" s="4">
        <v>45413</v>
      </c>
      <c r="D22" s="4">
        <v>45421</v>
      </c>
      <c r="E22" s="3" t="s">
        <v>159</v>
      </c>
      <c r="F22" s="3" t="str">
        <f>"8002083"</f>
        <v>8002083</v>
      </c>
      <c r="G22" s="10">
        <v>27745.13</v>
      </c>
    </row>
    <row r="23" spans="1:7" x14ac:dyDescent="0.25">
      <c r="A23" s="3" t="s">
        <v>1</v>
      </c>
      <c r="B23" s="3">
        <v>305919</v>
      </c>
      <c r="C23" s="4">
        <v>45413</v>
      </c>
      <c r="D23" s="4">
        <v>45421</v>
      </c>
      <c r="E23" s="3" t="s">
        <v>160</v>
      </c>
      <c r="F23" s="3" t="str">
        <f>"8002082"</f>
        <v>8002082</v>
      </c>
      <c r="G23" s="10">
        <v>32612.33</v>
      </c>
    </row>
    <row r="24" spans="1:7" x14ac:dyDescent="0.25">
      <c r="A24" s="3" t="s">
        <v>1</v>
      </c>
      <c r="B24" s="3">
        <v>305930</v>
      </c>
      <c r="C24" s="4">
        <v>45413</v>
      </c>
      <c r="D24" s="4">
        <v>45421</v>
      </c>
      <c r="E24" s="3" t="s">
        <v>161</v>
      </c>
      <c r="F24" s="3" t="str">
        <f>"8002093"</f>
        <v>8002093</v>
      </c>
      <c r="G24" s="10">
        <v>116034.6</v>
      </c>
    </row>
    <row r="25" spans="1:7" x14ac:dyDescent="0.25">
      <c r="A25" s="3" t="s">
        <v>1</v>
      </c>
      <c r="B25" s="3">
        <v>305931</v>
      </c>
      <c r="C25" s="4">
        <v>45413</v>
      </c>
      <c r="D25" s="4">
        <v>45421</v>
      </c>
      <c r="E25" s="3" t="s">
        <v>162</v>
      </c>
      <c r="F25" s="3" t="str">
        <f>"8002088"</f>
        <v>8002088</v>
      </c>
      <c r="G25" s="10">
        <v>5673.33</v>
      </c>
    </row>
    <row r="26" spans="1:7" x14ac:dyDescent="0.25">
      <c r="A26" s="3" t="s">
        <v>1</v>
      </c>
      <c r="B26" s="3">
        <v>305946</v>
      </c>
      <c r="C26" s="4">
        <v>45413</v>
      </c>
      <c r="D26" s="4">
        <v>45421</v>
      </c>
      <c r="E26" s="3" t="s">
        <v>163</v>
      </c>
      <c r="F26" s="3" t="str">
        <f>"8002090"</f>
        <v>8002090</v>
      </c>
      <c r="G26" s="10">
        <v>7243.76</v>
      </c>
    </row>
    <row r="27" spans="1:7" x14ac:dyDescent="0.25">
      <c r="A27" s="3" t="s">
        <v>1</v>
      </c>
      <c r="B27" s="3">
        <v>305947</v>
      </c>
      <c r="C27" s="4">
        <v>45413</v>
      </c>
      <c r="D27" s="4">
        <v>45421</v>
      </c>
      <c r="E27" s="3" t="s">
        <v>164</v>
      </c>
      <c r="F27" s="3" t="str">
        <f>"8002092"</f>
        <v>8002092</v>
      </c>
      <c r="G27" s="10">
        <v>26581.22</v>
      </c>
    </row>
    <row r="28" spans="1:7" x14ac:dyDescent="0.25">
      <c r="A28" s="3" t="s">
        <v>1</v>
      </c>
      <c r="B28" s="3">
        <v>305948</v>
      </c>
      <c r="C28" s="4">
        <v>45413</v>
      </c>
      <c r="D28" s="4">
        <v>45421</v>
      </c>
      <c r="E28" s="3" t="s">
        <v>165</v>
      </c>
      <c r="F28" s="3" t="str">
        <f>"8002091"</f>
        <v>8002091</v>
      </c>
      <c r="G28" s="10">
        <v>27752.39</v>
      </c>
    </row>
    <row r="29" spans="1:7" x14ac:dyDescent="0.25">
      <c r="A29" s="3" t="s">
        <v>1</v>
      </c>
      <c r="B29" s="3">
        <v>305951</v>
      </c>
      <c r="C29" s="4">
        <v>45413</v>
      </c>
      <c r="D29" s="4">
        <v>45421</v>
      </c>
      <c r="E29" s="3" t="s">
        <v>166</v>
      </c>
      <c r="F29" s="3" t="str">
        <f>"8002089"</f>
        <v>8002089</v>
      </c>
      <c r="G29" s="10">
        <v>8501.6299999999992</v>
      </c>
    </row>
    <row r="30" spans="1:7" x14ac:dyDescent="0.25">
      <c r="A30" s="3" t="s">
        <v>1</v>
      </c>
      <c r="B30" s="3">
        <v>307179</v>
      </c>
      <c r="C30" s="4">
        <v>45413</v>
      </c>
      <c r="D30" s="4">
        <v>45439</v>
      </c>
      <c r="E30" s="3" t="s">
        <v>14</v>
      </c>
      <c r="F30" s="3" t="str">
        <f>"8002084"</f>
        <v>8002084</v>
      </c>
      <c r="G30" s="10">
        <v>124610.58</v>
      </c>
    </row>
    <row r="31" spans="1:7" x14ac:dyDescent="0.25">
      <c r="A31" s="3" t="s">
        <v>1</v>
      </c>
      <c r="B31" s="3">
        <v>308349</v>
      </c>
      <c r="C31" s="4">
        <v>45424</v>
      </c>
      <c r="D31" s="4">
        <v>45459</v>
      </c>
      <c r="E31" s="3" t="s">
        <v>15</v>
      </c>
      <c r="F31" s="3" t="str">
        <f>"1"</f>
        <v>1</v>
      </c>
      <c r="G31" s="10">
        <v>93497.11</v>
      </c>
    </row>
    <row r="32" spans="1:7" x14ac:dyDescent="0.25">
      <c r="A32" s="3" t="s">
        <v>1</v>
      </c>
      <c r="B32" s="3">
        <v>305926</v>
      </c>
      <c r="C32" s="4">
        <v>45411</v>
      </c>
      <c r="D32" s="4">
        <v>45421</v>
      </c>
      <c r="E32" s="3" t="s">
        <v>167</v>
      </c>
      <c r="F32" s="3" t="str">
        <f>"1362"</f>
        <v>1362</v>
      </c>
      <c r="G32" s="10">
        <v>380768.57</v>
      </c>
    </row>
    <row r="33" spans="1:7" x14ac:dyDescent="0.25">
      <c r="A33" s="3" t="s">
        <v>1</v>
      </c>
      <c r="B33" s="3">
        <v>305928</v>
      </c>
      <c r="C33" s="4">
        <v>45412</v>
      </c>
      <c r="D33" s="4">
        <v>45421</v>
      </c>
      <c r="E33" s="3" t="s">
        <v>215</v>
      </c>
      <c r="F33" s="3" t="str">
        <f>"1361"</f>
        <v>1361</v>
      </c>
      <c r="G33" s="10">
        <v>474356.63</v>
      </c>
    </row>
    <row r="34" spans="1:7" x14ac:dyDescent="0.25">
      <c r="A34" s="3" t="s">
        <v>1</v>
      </c>
      <c r="B34" s="3">
        <v>305910</v>
      </c>
      <c r="C34" s="4">
        <v>45413</v>
      </c>
      <c r="D34" s="4">
        <v>45421</v>
      </c>
      <c r="E34" s="3" t="s">
        <v>168</v>
      </c>
      <c r="F34" s="3" t="str">
        <f>"8002108"</f>
        <v>8002108</v>
      </c>
      <c r="G34" s="10">
        <v>32694.82</v>
      </c>
    </row>
    <row r="35" spans="1:7" x14ac:dyDescent="0.25">
      <c r="A35" s="3" t="s">
        <v>1</v>
      </c>
      <c r="B35" s="3">
        <v>305911</v>
      </c>
      <c r="C35" s="4">
        <v>45413</v>
      </c>
      <c r="D35" s="4">
        <v>45421</v>
      </c>
      <c r="E35" s="3" t="s">
        <v>169</v>
      </c>
      <c r="F35" s="3" t="str">
        <f>"8002109"</f>
        <v>8002109</v>
      </c>
      <c r="G35" s="10">
        <v>16483.16</v>
      </c>
    </row>
    <row r="36" spans="1:7" x14ac:dyDescent="0.25">
      <c r="A36" s="3" t="s">
        <v>1</v>
      </c>
      <c r="B36" s="3">
        <v>305913</v>
      </c>
      <c r="C36" s="4">
        <v>45413</v>
      </c>
      <c r="D36" s="4">
        <v>45421</v>
      </c>
      <c r="E36" s="3" t="s">
        <v>170</v>
      </c>
      <c r="F36" s="3" t="str">
        <f>"8002111"</f>
        <v>8002111</v>
      </c>
      <c r="G36" s="10">
        <v>41872.639999999999</v>
      </c>
    </row>
    <row r="37" spans="1:7" x14ac:dyDescent="0.25">
      <c r="A37" s="3" t="s">
        <v>1</v>
      </c>
      <c r="B37" s="3">
        <v>307172</v>
      </c>
      <c r="C37" s="4">
        <v>45413</v>
      </c>
      <c r="D37" s="4">
        <v>45439</v>
      </c>
      <c r="E37" s="3" t="s">
        <v>16</v>
      </c>
      <c r="F37" s="3" t="str">
        <f>"8002107"</f>
        <v>8002107</v>
      </c>
      <c r="G37" s="10">
        <v>158249.16</v>
      </c>
    </row>
    <row r="38" spans="1:7" x14ac:dyDescent="0.25">
      <c r="A38" s="3" t="s">
        <v>1</v>
      </c>
      <c r="B38" s="3">
        <v>307182</v>
      </c>
      <c r="C38" s="4">
        <v>45413</v>
      </c>
      <c r="D38" s="4">
        <v>45439</v>
      </c>
      <c r="E38" s="3" t="s">
        <v>171</v>
      </c>
      <c r="F38" s="3" t="str">
        <f>"8002113"</f>
        <v>8002113</v>
      </c>
      <c r="G38" s="10">
        <v>51517.33</v>
      </c>
    </row>
    <row r="39" spans="1:7" x14ac:dyDescent="0.25">
      <c r="A39" s="3" t="s">
        <v>1</v>
      </c>
      <c r="B39" s="3">
        <v>307185</v>
      </c>
      <c r="C39" s="4">
        <v>45431</v>
      </c>
      <c r="D39" s="4">
        <v>45439</v>
      </c>
      <c r="E39" s="3" t="s">
        <v>17</v>
      </c>
      <c r="F39" s="3" t="str">
        <f>"1370"</f>
        <v>1370</v>
      </c>
      <c r="G39" s="10">
        <v>70018.61</v>
      </c>
    </row>
    <row r="40" spans="1:7" x14ac:dyDescent="0.25">
      <c r="A40" s="3" t="s">
        <v>1</v>
      </c>
      <c r="B40" s="3">
        <v>307183</v>
      </c>
      <c r="C40" s="4">
        <v>45432</v>
      </c>
      <c r="D40" s="4">
        <v>45439</v>
      </c>
      <c r="E40" s="3" t="s">
        <v>172</v>
      </c>
      <c r="F40" s="3" t="str">
        <f>"8002120"</f>
        <v>8002120</v>
      </c>
      <c r="G40" s="10">
        <v>46807.68</v>
      </c>
    </row>
    <row r="41" spans="1:7" x14ac:dyDescent="0.25">
      <c r="A41" s="3" t="s">
        <v>1</v>
      </c>
      <c r="B41" s="3">
        <v>309746</v>
      </c>
      <c r="C41" s="4">
        <v>45469</v>
      </c>
      <c r="D41" s="4">
        <v>45476</v>
      </c>
      <c r="E41" s="3" t="s">
        <v>18</v>
      </c>
      <c r="F41" s="3" t="str">
        <f>"467"</f>
        <v>467</v>
      </c>
      <c r="G41" s="10">
        <v>9623.3700000000008</v>
      </c>
    </row>
    <row r="42" spans="1:7" x14ac:dyDescent="0.25">
      <c r="A42" s="3" t="s">
        <v>1</v>
      </c>
      <c r="B42" s="3">
        <v>310744</v>
      </c>
      <c r="C42" s="4">
        <v>45440</v>
      </c>
      <c r="D42" s="4">
        <v>45488</v>
      </c>
      <c r="E42" s="3" t="s">
        <v>19</v>
      </c>
      <c r="F42" s="3" t="str">
        <f>"14"</f>
        <v>14</v>
      </c>
      <c r="G42" s="10">
        <v>32630.36</v>
      </c>
    </row>
    <row r="43" spans="1:7" x14ac:dyDescent="0.25">
      <c r="A43" s="3" t="s">
        <v>1</v>
      </c>
      <c r="B43" s="3">
        <v>308722</v>
      </c>
      <c r="C43" s="4">
        <v>45448</v>
      </c>
      <c r="D43" s="4">
        <v>45463</v>
      </c>
      <c r="E43" s="3" t="s">
        <v>173</v>
      </c>
      <c r="F43" s="3" t="str">
        <f>"8002145"</f>
        <v>8002145</v>
      </c>
      <c r="G43" s="10">
        <v>50695.69</v>
      </c>
    </row>
    <row r="44" spans="1:7" x14ac:dyDescent="0.25">
      <c r="A44" s="3" t="s">
        <v>1</v>
      </c>
      <c r="B44" s="3">
        <v>309767</v>
      </c>
      <c r="C44" s="4">
        <v>45467</v>
      </c>
      <c r="D44" s="4">
        <v>45476</v>
      </c>
      <c r="E44" s="3" t="s">
        <v>20</v>
      </c>
      <c r="F44" s="3" t="str">
        <f>"1392"</f>
        <v>1392</v>
      </c>
      <c r="G44" s="10">
        <v>134956.84</v>
      </c>
    </row>
    <row r="45" spans="1:7" x14ac:dyDescent="0.25">
      <c r="A45" s="3" t="s">
        <v>1</v>
      </c>
      <c r="B45" s="3">
        <v>310906</v>
      </c>
      <c r="C45" s="4">
        <v>45478</v>
      </c>
      <c r="D45" s="4">
        <v>45490</v>
      </c>
      <c r="E45" s="3" t="s">
        <v>21</v>
      </c>
      <c r="F45" s="3" t="str">
        <f>"17"</f>
        <v>17</v>
      </c>
      <c r="G45" s="10">
        <v>5163.8</v>
      </c>
    </row>
    <row r="46" spans="1:7" x14ac:dyDescent="0.25">
      <c r="A46" s="3" t="s">
        <v>1</v>
      </c>
      <c r="B46" s="3">
        <v>312873</v>
      </c>
      <c r="C46" s="4">
        <v>45503</v>
      </c>
      <c r="D46" s="4">
        <v>45519</v>
      </c>
      <c r="E46" s="3" t="s">
        <v>22</v>
      </c>
      <c r="F46" s="3" t="str">
        <f>"472"</f>
        <v>472</v>
      </c>
      <c r="G46" s="10">
        <v>10287.280000000001</v>
      </c>
    </row>
    <row r="47" spans="1:7" x14ac:dyDescent="0.25">
      <c r="A47" s="3" t="s">
        <v>1</v>
      </c>
      <c r="B47" s="3">
        <v>319465</v>
      </c>
      <c r="C47" s="4">
        <v>45579</v>
      </c>
      <c r="D47" s="4">
        <v>45623</v>
      </c>
      <c r="E47" s="3" t="s">
        <v>23</v>
      </c>
      <c r="F47" s="3" t="str">
        <f>"7330"</f>
        <v>7330</v>
      </c>
      <c r="G47" s="10">
        <v>4530.6899999999996</v>
      </c>
    </row>
    <row r="48" spans="1:7" x14ac:dyDescent="0.25">
      <c r="A48" s="3" t="s">
        <v>1</v>
      </c>
      <c r="B48" s="3">
        <v>319848</v>
      </c>
      <c r="C48" s="4">
        <v>45610</v>
      </c>
      <c r="D48" s="4">
        <v>45628</v>
      </c>
      <c r="E48" s="3" t="s">
        <v>24</v>
      </c>
      <c r="F48" s="3" t="str">
        <f>"7329"</f>
        <v>7329</v>
      </c>
      <c r="G48" s="10">
        <v>1058.45</v>
      </c>
    </row>
    <row r="49" spans="1:7" x14ac:dyDescent="0.25">
      <c r="A49" s="3" t="s">
        <v>1</v>
      </c>
      <c r="B49" s="3">
        <v>312879</v>
      </c>
      <c r="C49" s="4">
        <v>45503</v>
      </c>
      <c r="D49" s="4">
        <v>45519</v>
      </c>
      <c r="E49" s="3" t="s">
        <v>25</v>
      </c>
      <c r="F49" s="3" t="str">
        <f>"470"</f>
        <v>470</v>
      </c>
      <c r="G49" s="10">
        <v>1860.18</v>
      </c>
    </row>
    <row r="50" spans="1:7" x14ac:dyDescent="0.25">
      <c r="A50" s="3" t="s">
        <v>1</v>
      </c>
      <c r="B50" s="3">
        <v>309939</v>
      </c>
      <c r="C50" s="4">
        <v>45477</v>
      </c>
      <c r="D50" s="4">
        <v>45480</v>
      </c>
      <c r="E50" s="3" t="s">
        <v>26</v>
      </c>
      <c r="F50" s="3" t="str">
        <f>"1399"</f>
        <v>1399</v>
      </c>
      <c r="G50" s="10">
        <v>2647.3</v>
      </c>
    </row>
    <row r="51" spans="1:7" x14ac:dyDescent="0.25">
      <c r="A51" s="3" t="s">
        <v>1</v>
      </c>
      <c r="B51" s="3">
        <v>310689</v>
      </c>
      <c r="C51" s="4">
        <v>45477</v>
      </c>
      <c r="D51" s="4">
        <v>45487</v>
      </c>
      <c r="E51" s="3" t="s">
        <v>27</v>
      </c>
      <c r="F51" s="3" t="str">
        <f>"1272"</f>
        <v>1272</v>
      </c>
      <c r="G51" s="10">
        <v>3036.68</v>
      </c>
    </row>
    <row r="52" spans="1:7" x14ac:dyDescent="0.25">
      <c r="A52" s="3" t="s">
        <v>1</v>
      </c>
      <c r="B52" s="3">
        <v>312871</v>
      </c>
      <c r="C52" s="4">
        <v>45503</v>
      </c>
      <c r="D52" s="4">
        <v>45519</v>
      </c>
      <c r="E52" s="3" t="s">
        <v>28</v>
      </c>
      <c r="F52" s="3" t="str">
        <f>"18"</f>
        <v>18</v>
      </c>
      <c r="G52" s="10">
        <v>5082.42</v>
      </c>
    </row>
    <row r="53" spans="1:7" x14ac:dyDescent="0.25">
      <c r="A53" s="3" t="s">
        <v>1</v>
      </c>
      <c r="B53" s="3">
        <v>312872</v>
      </c>
      <c r="C53" s="4">
        <v>45503</v>
      </c>
      <c r="D53" s="4">
        <v>45519</v>
      </c>
      <c r="E53" s="3" t="s">
        <v>174</v>
      </c>
      <c r="F53" s="3" t="str">
        <f>"16"</f>
        <v>16</v>
      </c>
      <c r="G53" s="10">
        <v>11410.39</v>
      </c>
    </row>
    <row r="54" spans="1:7" x14ac:dyDescent="0.25">
      <c r="A54" s="3" t="s">
        <v>1</v>
      </c>
      <c r="B54" s="3">
        <v>311596</v>
      </c>
      <c r="C54" s="4">
        <v>45501</v>
      </c>
      <c r="D54" s="4">
        <v>45501</v>
      </c>
      <c r="E54" s="3" t="s">
        <v>29</v>
      </c>
      <c r="F54" s="3" t="str">
        <f>"51607579"</f>
        <v>51607579</v>
      </c>
      <c r="G54" s="10">
        <v>2745.7</v>
      </c>
    </row>
    <row r="55" spans="1:7" x14ac:dyDescent="0.25">
      <c r="A55" s="3" t="s">
        <v>1</v>
      </c>
      <c r="B55" s="3">
        <v>312540</v>
      </c>
      <c r="C55" s="4">
        <v>45509</v>
      </c>
      <c r="D55" s="4">
        <v>45512</v>
      </c>
      <c r="E55" s="3" t="s">
        <v>30</v>
      </c>
      <c r="F55" s="3" t="str">
        <f>"1420"</f>
        <v>1420</v>
      </c>
      <c r="G55" s="10">
        <v>50245.14</v>
      </c>
    </row>
    <row r="56" spans="1:7" x14ac:dyDescent="0.25">
      <c r="A56" s="3" t="s">
        <v>1</v>
      </c>
      <c r="B56" s="3">
        <v>312896</v>
      </c>
      <c r="C56" s="4">
        <v>45515</v>
      </c>
      <c r="D56" s="4">
        <v>45519</v>
      </c>
      <c r="E56" s="3" t="s">
        <v>31</v>
      </c>
      <c r="F56" s="3" t="str">
        <f>"1421"</f>
        <v>1421</v>
      </c>
      <c r="G56" s="10">
        <v>4004.03</v>
      </c>
    </row>
    <row r="57" spans="1:7" x14ac:dyDescent="0.25">
      <c r="A57" s="3" t="s">
        <v>1</v>
      </c>
      <c r="B57" s="3">
        <v>312971</v>
      </c>
      <c r="C57" s="4">
        <v>45515</v>
      </c>
      <c r="D57" s="4">
        <v>45522</v>
      </c>
      <c r="E57" s="3" t="s">
        <v>205</v>
      </c>
      <c r="F57" s="3" t="str">
        <f>"1422"</f>
        <v>1422</v>
      </c>
      <c r="G57" s="10">
        <v>40728.28</v>
      </c>
    </row>
    <row r="58" spans="1:7" x14ac:dyDescent="0.25">
      <c r="A58" s="3" t="s">
        <v>1</v>
      </c>
      <c r="B58" s="3">
        <v>313419</v>
      </c>
      <c r="C58" s="4">
        <v>45518</v>
      </c>
      <c r="D58" s="4">
        <v>45530</v>
      </c>
      <c r="E58" s="3" t="s">
        <v>32</v>
      </c>
      <c r="F58" s="3" t="str">
        <f>"1423"</f>
        <v>1423</v>
      </c>
      <c r="G58" s="10">
        <v>57838.65</v>
      </c>
    </row>
    <row r="59" spans="1:7" x14ac:dyDescent="0.25">
      <c r="A59" s="3" t="s">
        <v>1</v>
      </c>
      <c r="B59" s="3">
        <v>313419</v>
      </c>
      <c r="C59" s="4">
        <v>45518</v>
      </c>
      <c r="D59" s="4">
        <v>45530</v>
      </c>
      <c r="E59" s="3" t="s">
        <v>33</v>
      </c>
      <c r="F59" s="3" t="str">
        <f>"1423"</f>
        <v>1423</v>
      </c>
      <c r="G59" s="10">
        <v>46924</v>
      </c>
    </row>
    <row r="60" spans="1:7" x14ac:dyDescent="0.25">
      <c r="A60" s="3" t="s">
        <v>1</v>
      </c>
      <c r="B60" s="3">
        <v>313419</v>
      </c>
      <c r="C60" s="4">
        <v>45518</v>
      </c>
      <c r="D60" s="4">
        <v>45530</v>
      </c>
      <c r="E60" s="3" t="s">
        <v>34</v>
      </c>
      <c r="F60" s="3" t="str">
        <f>"1423"</f>
        <v>1423</v>
      </c>
      <c r="G60" s="10">
        <v>58134.14</v>
      </c>
    </row>
    <row r="61" spans="1:7" x14ac:dyDescent="0.25">
      <c r="A61" s="3" t="s">
        <v>1</v>
      </c>
      <c r="B61" s="3">
        <v>313419</v>
      </c>
      <c r="C61" s="4">
        <v>45518</v>
      </c>
      <c r="D61" s="4">
        <v>45530</v>
      </c>
      <c r="E61" s="3" t="s">
        <v>35</v>
      </c>
      <c r="F61" s="3" t="str">
        <f>"1423"</f>
        <v>1423</v>
      </c>
      <c r="G61" s="10">
        <v>105434.2</v>
      </c>
    </row>
    <row r="62" spans="1:7" x14ac:dyDescent="0.25">
      <c r="A62" s="3" t="s">
        <v>1</v>
      </c>
      <c r="B62" s="3">
        <v>313419</v>
      </c>
      <c r="C62" s="4">
        <v>45518</v>
      </c>
      <c r="D62" s="4">
        <v>45530</v>
      </c>
      <c r="E62" s="3" t="s">
        <v>36</v>
      </c>
      <c r="F62" s="3" t="str">
        <f>"1423"</f>
        <v>1423</v>
      </c>
      <c r="G62" s="10">
        <v>66527.240000000005</v>
      </c>
    </row>
    <row r="63" spans="1:7" x14ac:dyDescent="0.25">
      <c r="A63" s="3" t="s">
        <v>1</v>
      </c>
      <c r="B63" s="3">
        <v>313286</v>
      </c>
      <c r="C63" s="4">
        <v>45522</v>
      </c>
      <c r="D63" s="4">
        <v>45526</v>
      </c>
      <c r="E63" s="3" t="s">
        <v>216</v>
      </c>
      <c r="F63" s="3" t="str">
        <f>"1424"</f>
        <v>1424</v>
      </c>
      <c r="G63" s="10">
        <v>118208.27</v>
      </c>
    </row>
    <row r="64" spans="1:7" x14ac:dyDescent="0.25">
      <c r="A64" s="3" t="s">
        <v>1</v>
      </c>
      <c r="B64" s="3">
        <v>313285</v>
      </c>
      <c r="C64" s="4">
        <v>45523</v>
      </c>
      <c r="D64" s="4">
        <v>45526</v>
      </c>
      <c r="E64" s="3" t="s">
        <v>217</v>
      </c>
      <c r="F64" s="3" t="str">
        <f>"1425"</f>
        <v>1425</v>
      </c>
      <c r="G64" s="10">
        <v>207247.73</v>
      </c>
    </row>
    <row r="65" spans="1:7" x14ac:dyDescent="0.25">
      <c r="A65" s="3" t="s">
        <v>1</v>
      </c>
      <c r="B65" s="3">
        <v>313603</v>
      </c>
      <c r="C65" s="4">
        <v>45531</v>
      </c>
      <c r="D65" s="4">
        <v>45533</v>
      </c>
      <c r="E65" s="3" t="s">
        <v>218</v>
      </c>
      <c r="F65" s="3" t="str">
        <f>"8002266"</f>
        <v>8002266</v>
      </c>
      <c r="G65" s="10">
        <v>31497.63</v>
      </c>
    </row>
    <row r="66" spans="1:7" x14ac:dyDescent="0.25">
      <c r="A66" s="3" t="s">
        <v>1</v>
      </c>
      <c r="B66" s="3">
        <v>317527</v>
      </c>
      <c r="C66" s="4">
        <v>45557</v>
      </c>
      <c r="D66" s="4">
        <v>45602</v>
      </c>
      <c r="E66" s="3" t="s">
        <v>37</v>
      </c>
      <c r="F66" s="3" t="str">
        <f>"1428"</f>
        <v>1428</v>
      </c>
      <c r="G66" s="10">
        <v>20015.599999999999</v>
      </c>
    </row>
    <row r="67" spans="1:7" x14ac:dyDescent="0.25">
      <c r="A67" s="3" t="s">
        <v>1</v>
      </c>
      <c r="B67" s="3">
        <v>313599</v>
      </c>
      <c r="C67" s="4">
        <v>45529</v>
      </c>
      <c r="D67" s="4">
        <v>45533</v>
      </c>
      <c r="E67" s="3" t="s">
        <v>38</v>
      </c>
      <c r="F67" s="3" t="str">
        <f>"1430"</f>
        <v>1430</v>
      </c>
      <c r="G67" s="10">
        <v>2585.6999999999998</v>
      </c>
    </row>
    <row r="68" spans="1:7" x14ac:dyDescent="0.25">
      <c r="A68" s="3" t="s">
        <v>1</v>
      </c>
      <c r="B68" s="3">
        <v>313350</v>
      </c>
      <c r="C68" s="4">
        <v>45529</v>
      </c>
      <c r="D68" s="4">
        <v>45529</v>
      </c>
      <c r="E68" s="3" t="s">
        <v>39</v>
      </c>
      <c r="F68" s="3" t="str">
        <f>"51595508"</f>
        <v>51595508</v>
      </c>
      <c r="G68" s="10">
        <v>372</v>
      </c>
    </row>
    <row r="69" spans="1:7" x14ac:dyDescent="0.25">
      <c r="A69" s="3" t="s">
        <v>1</v>
      </c>
      <c r="B69" s="3">
        <v>314881</v>
      </c>
      <c r="C69" s="4">
        <v>45533</v>
      </c>
      <c r="D69" s="4">
        <v>45552</v>
      </c>
      <c r="E69" s="3" t="s">
        <v>40</v>
      </c>
      <c r="F69" s="3" t="str">
        <f>"492"</f>
        <v>492</v>
      </c>
      <c r="G69" s="10">
        <v>285720.61</v>
      </c>
    </row>
    <row r="70" spans="1:7" x14ac:dyDescent="0.25">
      <c r="A70" s="3" t="s">
        <v>1</v>
      </c>
      <c r="B70" s="3">
        <v>314892</v>
      </c>
      <c r="C70" s="4">
        <v>45533</v>
      </c>
      <c r="D70" s="4">
        <v>45552</v>
      </c>
      <c r="E70" s="3" t="s">
        <v>200</v>
      </c>
      <c r="F70" s="3" t="str">
        <f>"1479"</f>
        <v>1479</v>
      </c>
      <c r="G70" s="10">
        <v>45068</v>
      </c>
    </row>
    <row r="71" spans="1:7" x14ac:dyDescent="0.25">
      <c r="A71" s="3" t="s">
        <v>1</v>
      </c>
      <c r="B71" s="3">
        <v>314218</v>
      </c>
      <c r="C71" s="4">
        <v>45544</v>
      </c>
      <c r="D71" s="4">
        <v>45544</v>
      </c>
      <c r="E71" s="3" t="s">
        <v>41</v>
      </c>
      <c r="F71" s="3" t="str">
        <f>"51635811"</f>
        <v>51635811</v>
      </c>
      <c r="G71" s="10">
        <v>21449.9</v>
      </c>
    </row>
    <row r="72" spans="1:7" x14ac:dyDescent="0.25">
      <c r="A72" s="3" t="s">
        <v>1</v>
      </c>
      <c r="B72" s="3">
        <v>317619</v>
      </c>
      <c r="C72" s="4">
        <v>45550</v>
      </c>
      <c r="D72" s="4">
        <v>45603</v>
      </c>
      <c r="E72" s="3" t="s">
        <v>175</v>
      </c>
      <c r="F72" s="3" t="str">
        <f>"1442"</f>
        <v>1442</v>
      </c>
      <c r="G72" s="10">
        <v>95039.94</v>
      </c>
    </row>
    <row r="73" spans="1:7" x14ac:dyDescent="0.25">
      <c r="A73" s="3" t="s">
        <v>1</v>
      </c>
      <c r="B73" s="3">
        <v>318861</v>
      </c>
      <c r="C73" s="4">
        <v>45571</v>
      </c>
      <c r="D73" s="4">
        <v>45616</v>
      </c>
      <c r="E73" s="3" t="s">
        <v>42</v>
      </c>
      <c r="F73" s="3" t="str">
        <f>"8002343"</f>
        <v>8002343</v>
      </c>
      <c r="G73" s="10">
        <v>218700.03</v>
      </c>
    </row>
    <row r="74" spans="1:7" x14ac:dyDescent="0.25">
      <c r="A74" s="3" t="s">
        <v>1</v>
      </c>
      <c r="B74" s="3">
        <v>317616</v>
      </c>
      <c r="C74" s="4">
        <v>45554</v>
      </c>
      <c r="D74" s="4">
        <v>45603</v>
      </c>
      <c r="E74" s="3" t="s">
        <v>176</v>
      </c>
      <c r="F74" s="3" t="str">
        <f>"1445"</f>
        <v>1445</v>
      </c>
      <c r="G74" s="10">
        <v>114797.98</v>
      </c>
    </row>
    <row r="75" spans="1:7" x14ac:dyDescent="0.25">
      <c r="A75" s="3" t="s">
        <v>1</v>
      </c>
      <c r="B75" s="3">
        <v>317618</v>
      </c>
      <c r="C75" s="4">
        <v>45564</v>
      </c>
      <c r="D75" s="4">
        <v>45603</v>
      </c>
      <c r="E75" s="3" t="s">
        <v>43</v>
      </c>
      <c r="F75" s="3" t="str">
        <f>"1353"</f>
        <v>1353</v>
      </c>
      <c r="G75" s="10">
        <v>46144.86</v>
      </c>
    </row>
    <row r="76" spans="1:7" x14ac:dyDescent="0.25">
      <c r="A76" s="3" t="s">
        <v>1</v>
      </c>
      <c r="B76" s="3">
        <v>318073</v>
      </c>
      <c r="C76" s="4">
        <v>45566</v>
      </c>
      <c r="D76" s="4">
        <v>45608</v>
      </c>
      <c r="E76" s="3" t="s">
        <v>206</v>
      </c>
      <c r="F76" s="3" t="str">
        <f>"1455"</f>
        <v>1455</v>
      </c>
      <c r="G76" s="10">
        <v>292140.37</v>
      </c>
    </row>
    <row r="77" spans="1:7" x14ac:dyDescent="0.25">
      <c r="A77" s="3" t="s">
        <v>1</v>
      </c>
      <c r="B77" s="3">
        <v>318859</v>
      </c>
      <c r="C77" s="4">
        <v>45603</v>
      </c>
      <c r="D77" s="4">
        <v>45616</v>
      </c>
      <c r="E77" s="3" t="s">
        <v>44</v>
      </c>
      <c r="F77" s="3" t="str">
        <f>"8002369"</f>
        <v>8002369</v>
      </c>
      <c r="G77" s="10">
        <v>14343</v>
      </c>
    </row>
    <row r="78" spans="1:7" x14ac:dyDescent="0.25">
      <c r="A78" s="3" t="s">
        <v>1</v>
      </c>
      <c r="B78" s="3">
        <v>318872</v>
      </c>
      <c r="C78" s="4">
        <v>45603</v>
      </c>
      <c r="D78" s="4">
        <v>45616</v>
      </c>
      <c r="E78" s="3" t="s">
        <v>219</v>
      </c>
      <c r="F78" s="3" t="str">
        <f>"8002368"</f>
        <v>8002368</v>
      </c>
      <c r="G78" s="10">
        <v>18134.88</v>
      </c>
    </row>
    <row r="79" spans="1:7" x14ac:dyDescent="0.25">
      <c r="A79" s="3" t="s">
        <v>1</v>
      </c>
      <c r="B79" s="3">
        <v>317992</v>
      </c>
      <c r="C79" s="4">
        <v>45594</v>
      </c>
      <c r="D79" s="4">
        <v>45607</v>
      </c>
      <c r="E79" s="3" t="s">
        <v>45</v>
      </c>
      <c r="F79" s="3" t="str">
        <f>"1354"</f>
        <v>1354</v>
      </c>
      <c r="G79" s="10">
        <v>38782.42</v>
      </c>
    </row>
    <row r="80" spans="1:7" x14ac:dyDescent="0.25">
      <c r="A80" s="3" t="s">
        <v>1</v>
      </c>
      <c r="B80" s="3">
        <v>318873</v>
      </c>
      <c r="C80" s="4">
        <v>45603</v>
      </c>
      <c r="D80" s="4">
        <v>45616</v>
      </c>
      <c r="E80" s="3" t="s">
        <v>177</v>
      </c>
      <c r="F80" s="3" t="str">
        <f>"8002378"</f>
        <v>8002378</v>
      </c>
      <c r="G80" s="10">
        <v>4464.1400000000003</v>
      </c>
    </row>
    <row r="81" spans="1:8" x14ac:dyDescent="0.25">
      <c r="A81" s="3" t="s">
        <v>1</v>
      </c>
      <c r="B81" s="3">
        <v>323713</v>
      </c>
      <c r="C81" s="4">
        <v>45621</v>
      </c>
      <c r="D81" s="4">
        <v>45662</v>
      </c>
      <c r="E81" s="3" t="s">
        <v>178</v>
      </c>
      <c r="F81" s="3" t="str">
        <f>"519"</f>
        <v>519</v>
      </c>
      <c r="G81" s="10">
        <v>21890.23</v>
      </c>
    </row>
    <row r="82" spans="1:8" x14ac:dyDescent="0.25">
      <c r="A82" s="3" t="s">
        <v>1</v>
      </c>
      <c r="B82" s="3">
        <v>313350</v>
      </c>
      <c r="C82" s="4">
        <v>45529</v>
      </c>
      <c r="D82" s="4">
        <v>45601</v>
      </c>
      <c r="E82" s="3" t="s">
        <v>46</v>
      </c>
      <c r="F82" s="3" t="str">
        <f>"51595508"</f>
        <v>51595508</v>
      </c>
      <c r="G82" s="10">
        <v>-372</v>
      </c>
    </row>
    <row r="83" spans="1:8" x14ac:dyDescent="0.25">
      <c r="A83" s="3" t="s">
        <v>1</v>
      </c>
      <c r="B83" s="3">
        <v>317333</v>
      </c>
      <c r="C83" s="4">
        <v>45601</v>
      </c>
      <c r="D83" s="4">
        <v>45601</v>
      </c>
      <c r="E83" s="3" t="s">
        <v>39</v>
      </c>
      <c r="F83" s="3" t="str">
        <f>"515955080"</f>
        <v>515955080</v>
      </c>
      <c r="G83" s="10">
        <v>372.41</v>
      </c>
    </row>
    <row r="84" spans="1:8" x14ac:dyDescent="0.25">
      <c r="A84" s="3" t="s">
        <v>1</v>
      </c>
      <c r="B84" s="3">
        <v>317333</v>
      </c>
      <c r="C84" s="4">
        <v>45601</v>
      </c>
      <c r="D84" s="4">
        <v>45601</v>
      </c>
      <c r="E84" s="3" t="s">
        <v>46</v>
      </c>
      <c r="F84" s="3" t="str">
        <f>"515955080"</f>
        <v>515955080</v>
      </c>
      <c r="G84" s="10">
        <v>-372.41</v>
      </c>
    </row>
    <row r="85" spans="1:8" x14ac:dyDescent="0.25">
      <c r="A85" s="16" t="s">
        <v>1</v>
      </c>
      <c r="B85" s="16">
        <v>320505</v>
      </c>
      <c r="C85" s="17">
        <v>45607</v>
      </c>
      <c r="D85" s="17">
        <v>45631</v>
      </c>
      <c r="E85" s="16" t="s">
        <v>221</v>
      </c>
      <c r="F85" s="16" t="str">
        <f>"244001459"</f>
        <v>244001459</v>
      </c>
      <c r="G85" s="18">
        <v>16284</v>
      </c>
      <c r="H85" s="19"/>
    </row>
    <row r="86" spans="1:8" x14ac:dyDescent="0.25">
      <c r="A86" s="3" t="s">
        <v>1</v>
      </c>
      <c r="B86" s="3">
        <v>318279</v>
      </c>
      <c r="C86" s="4">
        <v>45614</v>
      </c>
      <c r="D86" s="4">
        <v>45610</v>
      </c>
      <c r="E86" s="3" t="s">
        <v>47</v>
      </c>
      <c r="F86" s="3" t="str">
        <f>"51670047"</f>
        <v>51670047</v>
      </c>
      <c r="G86" s="10">
        <v>17.100000000000001</v>
      </c>
    </row>
    <row r="87" spans="1:8" x14ac:dyDescent="0.25">
      <c r="A87" s="3" t="s">
        <v>1</v>
      </c>
      <c r="B87" s="3">
        <v>319701</v>
      </c>
      <c r="C87" s="4">
        <v>45615</v>
      </c>
      <c r="D87" s="4">
        <v>45627</v>
      </c>
      <c r="E87" s="3" t="s">
        <v>48</v>
      </c>
      <c r="F87" s="3" t="str">
        <f>"1501"</f>
        <v>1501</v>
      </c>
      <c r="G87" s="10">
        <v>5899.2</v>
      </c>
    </row>
    <row r="88" spans="1:8" x14ac:dyDescent="0.25">
      <c r="A88" s="3" t="s">
        <v>1</v>
      </c>
      <c r="B88" s="3">
        <v>320429</v>
      </c>
      <c r="C88" s="4">
        <v>45638</v>
      </c>
      <c r="D88" s="4">
        <v>45631</v>
      </c>
      <c r="E88" s="3" t="s">
        <v>220</v>
      </c>
      <c r="F88" s="3" t="str">
        <f>"1502"</f>
        <v>1502</v>
      </c>
      <c r="G88" s="10">
        <v>93108.02</v>
      </c>
    </row>
    <row r="89" spans="1:8" x14ac:dyDescent="0.25">
      <c r="A89" s="3" t="s">
        <v>1</v>
      </c>
      <c r="B89" s="3">
        <v>320427</v>
      </c>
      <c r="C89" s="4">
        <v>45638</v>
      </c>
      <c r="D89" s="4">
        <v>45631</v>
      </c>
      <c r="E89" s="3" t="s">
        <v>207</v>
      </c>
      <c r="F89" s="3" t="str">
        <f>"1512"</f>
        <v>1512</v>
      </c>
      <c r="G89" s="10">
        <v>163792.18</v>
      </c>
    </row>
    <row r="90" spans="1:8" x14ac:dyDescent="0.25">
      <c r="A90" s="3" t="s">
        <v>1</v>
      </c>
      <c r="B90" s="3">
        <v>321243</v>
      </c>
      <c r="C90" s="4">
        <v>45629</v>
      </c>
      <c r="D90" s="4">
        <v>45638</v>
      </c>
      <c r="E90" s="3" t="s">
        <v>49</v>
      </c>
      <c r="F90" s="3" t="str">
        <f>"8002423"</f>
        <v>8002423</v>
      </c>
      <c r="G90" s="10">
        <v>5133.38</v>
      </c>
    </row>
    <row r="91" spans="1:8" x14ac:dyDescent="0.25">
      <c r="A91" s="3" t="s">
        <v>1</v>
      </c>
      <c r="B91" s="3">
        <v>321246</v>
      </c>
      <c r="C91" s="4">
        <v>45629</v>
      </c>
      <c r="D91" s="4">
        <v>45638</v>
      </c>
      <c r="E91" s="3" t="s">
        <v>179</v>
      </c>
      <c r="F91" s="3" t="str">
        <f>"8002422"</f>
        <v>8002422</v>
      </c>
      <c r="G91" s="10">
        <v>6844.5</v>
      </c>
    </row>
    <row r="92" spans="1:8" x14ac:dyDescent="0.25">
      <c r="A92" s="3" t="s">
        <v>1</v>
      </c>
      <c r="B92" s="3">
        <v>321511</v>
      </c>
      <c r="C92" s="4">
        <v>45635</v>
      </c>
      <c r="D92" s="4">
        <v>45642</v>
      </c>
      <c r="E92" s="3" t="s">
        <v>180</v>
      </c>
      <c r="F92" s="3" t="str">
        <f>"8002424"</f>
        <v>8002424</v>
      </c>
      <c r="G92" s="10">
        <v>143454.68</v>
      </c>
    </row>
    <row r="93" spans="1:8" x14ac:dyDescent="0.25">
      <c r="A93" s="3" t="s">
        <v>1</v>
      </c>
      <c r="B93" s="3">
        <v>323686</v>
      </c>
      <c r="C93" s="4">
        <v>45651</v>
      </c>
      <c r="D93" s="4">
        <v>45662</v>
      </c>
      <c r="E93" s="3" t="s">
        <v>181</v>
      </c>
      <c r="F93" s="3" t="str">
        <f>"522"</f>
        <v>522</v>
      </c>
      <c r="G93" s="10">
        <v>41044.19</v>
      </c>
    </row>
    <row r="94" spans="1:8" x14ac:dyDescent="0.25">
      <c r="A94" s="3" t="s">
        <v>1</v>
      </c>
      <c r="B94" s="3">
        <v>323705</v>
      </c>
      <c r="C94" s="4">
        <v>45622</v>
      </c>
      <c r="D94" s="4">
        <v>45662</v>
      </c>
      <c r="E94" s="3" t="s">
        <v>182</v>
      </c>
      <c r="F94" s="3" t="str">
        <f>"518"</f>
        <v>518</v>
      </c>
      <c r="G94" s="10">
        <v>14373.75</v>
      </c>
    </row>
    <row r="95" spans="1:8" x14ac:dyDescent="0.25">
      <c r="A95" s="3" t="s">
        <v>1</v>
      </c>
      <c r="B95" s="3">
        <v>323677</v>
      </c>
      <c r="C95" s="4">
        <v>45651</v>
      </c>
      <c r="D95" s="4">
        <v>45662</v>
      </c>
      <c r="E95" s="3" t="s">
        <v>50</v>
      </c>
      <c r="F95" s="3" t="str">
        <f>"532"</f>
        <v>532</v>
      </c>
      <c r="G95" s="10">
        <v>3652.45</v>
      </c>
    </row>
    <row r="96" spans="1:8" x14ac:dyDescent="0.25">
      <c r="A96" s="3" t="s">
        <v>1</v>
      </c>
      <c r="B96" s="3">
        <v>320437</v>
      </c>
      <c r="C96" s="4">
        <v>45638</v>
      </c>
      <c r="D96" s="4">
        <v>45631</v>
      </c>
      <c r="E96" s="3" t="s">
        <v>51</v>
      </c>
      <c r="F96" s="3" t="str">
        <f>"1513"</f>
        <v>1513</v>
      </c>
      <c r="G96" s="10">
        <v>171112.5</v>
      </c>
    </row>
    <row r="97" spans="1:7" x14ac:dyDescent="0.25">
      <c r="A97" s="3" t="s">
        <v>1</v>
      </c>
      <c r="B97" s="3">
        <v>323716</v>
      </c>
      <c r="C97" s="4">
        <v>45651</v>
      </c>
      <c r="D97" s="4">
        <v>45662</v>
      </c>
      <c r="E97" s="3" t="s">
        <v>52</v>
      </c>
      <c r="F97" s="3" t="str">
        <f>"48729"</f>
        <v>48729</v>
      </c>
      <c r="G97" s="10">
        <v>224815.6</v>
      </c>
    </row>
    <row r="98" spans="1:7" x14ac:dyDescent="0.25">
      <c r="A98" s="3" t="s">
        <v>1</v>
      </c>
      <c r="B98" s="3">
        <v>320876</v>
      </c>
      <c r="C98" s="4">
        <v>45627</v>
      </c>
      <c r="D98" s="4">
        <v>45636</v>
      </c>
      <c r="E98" s="3" t="s">
        <v>222</v>
      </c>
      <c r="F98" s="3" t="str">
        <f>"1516"</f>
        <v>1516</v>
      </c>
      <c r="G98" s="10">
        <v>10928.39</v>
      </c>
    </row>
    <row r="99" spans="1:7" x14ac:dyDescent="0.25">
      <c r="A99" s="3" t="s">
        <v>1</v>
      </c>
      <c r="B99" s="3">
        <v>321234</v>
      </c>
      <c r="C99" s="4">
        <v>45629</v>
      </c>
      <c r="D99" s="4">
        <v>45638</v>
      </c>
      <c r="E99" s="3" t="s">
        <v>183</v>
      </c>
      <c r="F99" s="3" t="str">
        <f>"8002432"</f>
        <v>8002432</v>
      </c>
      <c r="G99" s="10">
        <v>17036.72</v>
      </c>
    </row>
    <row r="100" spans="1:7" x14ac:dyDescent="0.25">
      <c r="A100" s="3" t="s">
        <v>1</v>
      </c>
      <c r="B100" s="3">
        <v>321240</v>
      </c>
      <c r="C100" s="4">
        <v>45629</v>
      </c>
      <c r="D100" s="4">
        <v>45638</v>
      </c>
      <c r="E100" s="3" t="s">
        <v>53</v>
      </c>
      <c r="F100" s="3" t="str">
        <f>"8002437"</f>
        <v>8002437</v>
      </c>
      <c r="G100" s="10">
        <v>5600.3</v>
      </c>
    </row>
    <row r="101" spans="1:7" x14ac:dyDescent="0.25">
      <c r="A101" s="3" t="s">
        <v>1</v>
      </c>
      <c r="B101" s="3">
        <v>322371</v>
      </c>
      <c r="C101" s="4">
        <v>45641</v>
      </c>
      <c r="D101" s="4">
        <v>45649</v>
      </c>
      <c r="E101" s="3" t="s">
        <v>184</v>
      </c>
      <c r="F101" s="3" t="str">
        <f>"8002481"</f>
        <v>8002481</v>
      </c>
      <c r="G101" s="10">
        <v>17946.650000000001</v>
      </c>
    </row>
    <row r="102" spans="1:7" x14ac:dyDescent="0.25">
      <c r="A102" s="3" t="s">
        <v>1</v>
      </c>
      <c r="B102" s="3">
        <v>322372</v>
      </c>
      <c r="C102" s="4">
        <v>45641</v>
      </c>
      <c r="D102" s="4">
        <v>45649</v>
      </c>
      <c r="E102" s="3" t="s">
        <v>185</v>
      </c>
      <c r="F102" s="3" t="str">
        <f>"8002480"</f>
        <v>8002480</v>
      </c>
      <c r="G102" s="10">
        <v>6585.93</v>
      </c>
    </row>
    <row r="103" spans="1:7" x14ac:dyDescent="0.25">
      <c r="A103" s="3" t="s">
        <v>1</v>
      </c>
      <c r="B103" s="3">
        <v>322380</v>
      </c>
      <c r="C103" s="4">
        <v>45641</v>
      </c>
      <c r="D103" s="4">
        <v>45649</v>
      </c>
      <c r="E103" s="3" t="s">
        <v>186</v>
      </c>
      <c r="F103" s="3" t="str">
        <f>"8002477"</f>
        <v>8002477</v>
      </c>
      <c r="G103" s="10">
        <v>9684.2099999999991</v>
      </c>
    </row>
    <row r="104" spans="1:7" x14ac:dyDescent="0.25">
      <c r="A104" s="3" t="s">
        <v>1</v>
      </c>
      <c r="B104" s="3">
        <v>322384</v>
      </c>
      <c r="C104" s="4">
        <v>45641</v>
      </c>
      <c r="D104" s="4">
        <v>45649</v>
      </c>
      <c r="E104" s="3" t="s">
        <v>187</v>
      </c>
      <c r="F104" s="3" t="str">
        <f>"8002476"</f>
        <v>8002476</v>
      </c>
      <c r="G104" s="10">
        <v>29811.75</v>
      </c>
    </row>
    <row r="105" spans="1:7" x14ac:dyDescent="0.25">
      <c r="A105" s="3" t="s">
        <v>1</v>
      </c>
      <c r="B105" s="3">
        <v>323524</v>
      </c>
      <c r="C105" s="4">
        <v>45650</v>
      </c>
      <c r="D105" s="4">
        <v>45659</v>
      </c>
      <c r="E105" s="3" t="s">
        <v>188</v>
      </c>
      <c r="F105" s="3" t="str">
        <f>"8002500"</f>
        <v>8002500</v>
      </c>
      <c r="G105" s="10">
        <v>83275.66</v>
      </c>
    </row>
    <row r="106" spans="1:7" x14ac:dyDescent="0.25">
      <c r="A106" s="3" t="s">
        <v>1</v>
      </c>
      <c r="B106" s="3">
        <v>323528</v>
      </c>
      <c r="C106" s="4">
        <v>45650</v>
      </c>
      <c r="D106" s="4">
        <v>45659</v>
      </c>
      <c r="E106" s="3" t="s">
        <v>189</v>
      </c>
      <c r="F106" s="3" t="str">
        <f>"8002501"</f>
        <v>8002501</v>
      </c>
      <c r="G106" s="10">
        <v>96445.85</v>
      </c>
    </row>
    <row r="107" spans="1:7" x14ac:dyDescent="0.25">
      <c r="A107" s="3" t="s">
        <v>54</v>
      </c>
      <c r="B107" s="3">
        <v>264431</v>
      </c>
      <c r="C107" s="4">
        <v>45319</v>
      </c>
      <c r="D107" s="4">
        <v>45319</v>
      </c>
      <c r="E107" s="3" t="s">
        <v>223</v>
      </c>
      <c r="F107" s="3">
        <v>7005</v>
      </c>
      <c r="G107" s="11">
        <v>52990.7</v>
      </c>
    </row>
    <row r="108" spans="1:7" x14ac:dyDescent="0.25">
      <c r="A108" s="3" t="s">
        <v>54</v>
      </c>
      <c r="B108" s="3">
        <v>307943</v>
      </c>
      <c r="C108" s="4">
        <v>45441</v>
      </c>
      <c r="D108" s="4">
        <v>45449</v>
      </c>
      <c r="E108" s="3" t="s">
        <v>208</v>
      </c>
      <c r="F108" s="3">
        <v>1374</v>
      </c>
      <c r="G108" s="11">
        <v>602357.75</v>
      </c>
    </row>
    <row r="109" spans="1:7" x14ac:dyDescent="0.25">
      <c r="A109" s="3" t="s">
        <v>54</v>
      </c>
      <c r="B109" s="3">
        <v>308696</v>
      </c>
      <c r="C109" s="4">
        <v>45459</v>
      </c>
      <c r="D109" s="4">
        <v>45463</v>
      </c>
      <c r="E109" s="3" t="s">
        <v>209</v>
      </c>
      <c r="F109" s="3">
        <v>16081</v>
      </c>
      <c r="G109" s="11">
        <v>14155.41</v>
      </c>
    </row>
    <row r="110" spans="1:7" x14ac:dyDescent="0.25">
      <c r="A110" s="3" t="s">
        <v>54</v>
      </c>
      <c r="B110" s="3">
        <v>317576</v>
      </c>
      <c r="C110" s="4">
        <v>45545</v>
      </c>
      <c r="D110" s="4">
        <v>45602</v>
      </c>
      <c r="E110" s="3" t="s">
        <v>210</v>
      </c>
      <c r="F110" s="3">
        <v>1435</v>
      </c>
      <c r="G110" s="11">
        <v>222580.07</v>
      </c>
    </row>
    <row r="111" spans="1:7" x14ac:dyDescent="0.25">
      <c r="A111" s="3" t="s">
        <v>54</v>
      </c>
      <c r="B111" s="3">
        <v>318192</v>
      </c>
      <c r="C111" s="4">
        <v>45566</v>
      </c>
      <c r="D111" s="4">
        <v>45609</v>
      </c>
      <c r="E111" s="3" t="s">
        <v>211</v>
      </c>
      <c r="F111" s="3">
        <v>16142</v>
      </c>
      <c r="G111" s="11">
        <v>5146.3599999999997</v>
      </c>
    </row>
    <row r="112" spans="1:7" x14ac:dyDescent="0.25">
      <c r="A112" s="3" t="s">
        <v>54</v>
      </c>
      <c r="B112" s="3">
        <v>323667</v>
      </c>
      <c r="C112" s="4">
        <v>45649</v>
      </c>
      <c r="D112" s="4">
        <v>45662</v>
      </c>
      <c r="E112" s="3" t="s">
        <v>212</v>
      </c>
      <c r="F112" s="3">
        <v>16195</v>
      </c>
      <c r="G112" s="11">
        <v>874.88</v>
      </c>
    </row>
    <row r="113" spans="1:7" x14ac:dyDescent="0.25">
      <c r="A113" s="3" t="s">
        <v>55</v>
      </c>
      <c r="B113" s="3">
        <v>302865</v>
      </c>
      <c r="C113" s="4">
        <v>45344</v>
      </c>
      <c r="D113" s="4">
        <v>45369</v>
      </c>
      <c r="E113" s="3" t="s">
        <v>191</v>
      </c>
      <c r="F113" s="3">
        <v>1309</v>
      </c>
      <c r="G113" s="11">
        <v>90605.97</v>
      </c>
    </row>
    <row r="114" spans="1:7" x14ac:dyDescent="0.25">
      <c r="A114" s="3" t="s">
        <v>55</v>
      </c>
      <c r="B114" s="3">
        <v>302918</v>
      </c>
      <c r="C114" s="4">
        <v>45357</v>
      </c>
      <c r="D114" s="4">
        <v>45370</v>
      </c>
      <c r="E114" s="3" t="s">
        <v>190</v>
      </c>
      <c r="F114" s="3">
        <v>1323</v>
      </c>
      <c r="G114" s="11">
        <v>113257.46</v>
      </c>
    </row>
    <row r="115" spans="1:7" x14ac:dyDescent="0.25">
      <c r="A115" s="3" t="s">
        <v>55</v>
      </c>
      <c r="B115" s="3">
        <v>303976</v>
      </c>
      <c r="C115" s="4">
        <v>45374</v>
      </c>
      <c r="D115" s="4">
        <v>45389</v>
      </c>
      <c r="E115" s="3" t="s">
        <v>224</v>
      </c>
      <c r="F115" s="3">
        <v>7019</v>
      </c>
      <c r="G115" s="11">
        <v>215174</v>
      </c>
    </row>
    <row r="116" spans="1:7" x14ac:dyDescent="0.25">
      <c r="A116" s="3" t="s">
        <v>55</v>
      </c>
      <c r="B116" s="3">
        <v>304351</v>
      </c>
      <c r="C116" s="4">
        <v>45386</v>
      </c>
      <c r="D116" s="4">
        <v>45392</v>
      </c>
      <c r="E116" s="3" t="s">
        <v>225</v>
      </c>
      <c r="F116" s="3">
        <v>7020</v>
      </c>
      <c r="G116" s="11">
        <v>107931.33</v>
      </c>
    </row>
    <row r="117" spans="1:7" x14ac:dyDescent="0.25">
      <c r="A117" s="3" t="s">
        <v>55</v>
      </c>
      <c r="B117" s="3">
        <v>305932</v>
      </c>
      <c r="C117" s="4">
        <v>45412</v>
      </c>
      <c r="D117" s="4">
        <v>45421</v>
      </c>
      <c r="E117" s="3" t="s">
        <v>192</v>
      </c>
      <c r="F117" s="3">
        <v>1359</v>
      </c>
      <c r="G117" s="11">
        <v>339772.39</v>
      </c>
    </row>
    <row r="118" spans="1:7" x14ac:dyDescent="0.25">
      <c r="A118" s="3" t="s">
        <v>55</v>
      </c>
      <c r="B118" s="3">
        <v>307923</v>
      </c>
      <c r="C118" s="4">
        <v>45448</v>
      </c>
      <c r="D118" s="4">
        <v>45448</v>
      </c>
      <c r="E118" s="3" t="s">
        <v>56</v>
      </c>
      <c r="F118" s="3">
        <v>51541075</v>
      </c>
      <c r="G118" s="11">
        <v>363.64</v>
      </c>
    </row>
    <row r="119" spans="1:7" x14ac:dyDescent="0.25">
      <c r="A119" s="3" t="s">
        <v>55</v>
      </c>
      <c r="B119" s="3">
        <v>308918</v>
      </c>
      <c r="C119" s="4">
        <v>45467</v>
      </c>
      <c r="D119" s="4">
        <v>45467</v>
      </c>
      <c r="E119" s="3" t="s">
        <v>57</v>
      </c>
      <c r="F119" s="3">
        <v>51550685</v>
      </c>
      <c r="G119" s="11">
        <v>24144.23</v>
      </c>
    </row>
    <row r="120" spans="1:7" x14ac:dyDescent="0.25">
      <c r="A120" s="3" t="s">
        <v>55</v>
      </c>
      <c r="B120" s="3">
        <v>314250</v>
      </c>
      <c r="C120" s="4">
        <v>45540</v>
      </c>
      <c r="D120" s="4">
        <v>45544</v>
      </c>
      <c r="E120" s="3" t="s">
        <v>226</v>
      </c>
      <c r="F120" s="3">
        <v>7028</v>
      </c>
      <c r="G120" s="11">
        <v>135753.93</v>
      </c>
    </row>
    <row r="121" spans="1:7" x14ac:dyDescent="0.25">
      <c r="A121" s="3" t="s">
        <v>55</v>
      </c>
      <c r="B121" s="3">
        <v>312898</v>
      </c>
      <c r="C121" s="4">
        <v>45509</v>
      </c>
      <c r="D121" s="4">
        <v>45519</v>
      </c>
      <c r="E121" s="3" t="s">
        <v>213</v>
      </c>
      <c r="F121" s="3">
        <v>1384</v>
      </c>
      <c r="G121" s="11">
        <v>135908.96</v>
      </c>
    </row>
    <row r="122" spans="1:7" x14ac:dyDescent="0.25">
      <c r="A122" s="3" t="s">
        <v>55</v>
      </c>
      <c r="B122" s="3">
        <v>317533</v>
      </c>
      <c r="C122" s="4">
        <v>45564</v>
      </c>
      <c r="D122" s="4">
        <v>45602</v>
      </c>
      <c r="E122" s="3" t="s">
        <v>193</v>
      </c>
      <c r="F122" s="3">
        <v>1457</v>
      </c>
      <c r="G122" s="11">
        <v>57772.56</v>
      </c>
    </row>
    <row r="123" spans="1:7" x14ac:dyDescent="0.25">
      <c r="A123" s="3" t="s">
        <v>55</v>
      </c>
      <c r="B123" s="3">
        <v>317533</v>
      </c>
      <c r="C123" s="4">
        <v>45564</v>
      </c>
      <c r="D123" s="4">
        <v>45602</v>
      </c>
      <c r="E123" s="3" t="s">
        <v>194</v>
      </c>
      <c r="F123" s="3">
        <v>1457</v>
      </c>
      <c r="G123" s="11">
        <v>38490</v>
      </c>
    </row>
    <row r="124" spans="1:7" x14ac:dyDescent="0.25">
      <c r="A124" s="3" t="s">
        <v>55</v>
      </c>
      <c r="B124" s="3">
        <v>318279</v>
      </c>
      <c r="C124" s="4">
        <v>45614</v>
      </c>
      <c r="D124" s="4">
        <v>45610</v>
      </c>
      <c r="E124" s="3" t="s">
        <v>47</v>
      </c>
      <c r="F124" s="3">
        <v>51670047</v>
      </c>
      <c r="G124" s="11">
        <v>2102</v>
      </c>
    </row>
    <row r="125" spans="1:7" x14ac:dyDescent="0.25">
      <c r="A125" s="3" t="s">
        <v>55</v>
      </c>
      <c r="B125" s="3">
        <v>319461</v>
      </c>
      <c r="C125" s="4">
        <v>45617</v>
      </c>
      <c r="D125" s="4">
        <v>45623</v>
      </c>
      <c r="E125" s="3" t="s">
        <v>58</v>
      </c>
      <c r="F125" s="3">
        <v>3000003</v>
      </c>
      <c r="G125" s="11">
        <v>-779020.45</v>
      </c>
    </row>
    <row r="126" spans="1:7" x14ac:dyDescent="0.25">
      <c r="A126" s="3" t="s">
        <v>55</v>
      </c>
      <c r="B126" s="3">
        <v>319461</v>
      </c>
      <c r="C126" s="4">
        <v>45617</v>
      </c>
      <c r="D126" s="4">
        <v>45623</v>
      </c>
      <c r="E126" s="3" t="s">
        <v>59</v>
      </c>
      <c r="F126" s="3">
        <v>1002819</v>
      </c>
      <c r="G126" s="11">
        <v>779020.45</v>
      </c>
    </row>
    <row r="127" spans="1:7" x14ac:dyDescent="0.25">
      <c r="A127" s="3" t="s">
        <v>55</v>
      </c>
      <c r="B127" s="3">
        <v>319461</v>
      </c>
      <c r="C127" s="4">
        <v>45617</v>
      </c>
      <c r="D127" s="4">
        <v>45623</v>
      </c>
      <c r="E127" s="3" t="s">
        <v>60</v>
      </c>
      <c r="F127" s="3">
        <v>3000002</v>
      </c>
      <c r="G127" s="11">
        <v>-355030.25</v>
      </c>
    </row>
    <row r="128" spans="1:7" x14ac:dyDescent="0.25">
      <c r="A128" s="3" t="s">
        <v>55</v>
      </c>
      <c r="B128" s="3">
        <v>319461</v>
      </c>
      <c r="C128" s="4">
        <v>45617</v>
      </c>
      <c r="D128" s="4">
        <v>45623</v>
      </c>
      <c r="E128" s="3" t="s">
        <v>61</v>
      </c>
      <c r="F128" s="3">
        <v>1002747</v>
      </c>
      <c r="G128" s="11">
        <v>355030.25</v>
      </c>
    </row>
    <row r="129" spans="1:7" x14ac:dyDescent="0.25">
      <c r="A129" s="3"/>
      <c r="B129" s="3"/>
      <c r="C129" s="3"/>
      <c r="D129" s="3"/>
      <c r="E129" s="3"/>
      <c r="F129" s="3"/>
      <c r="G129" s="11"/>
    </row>
    <row r="130" spans="1:7" x14ac:dyDescent="0.25">
      <c r="A130" s="3" t="s">
        <v>62</v>
      </c>
      <c r="B130" s="3">
        <v>317317</v>
      </c>
      <c r="C130" s="4">
        <v>45545</v>
      </c>
      <c r="D130" s="4">
        <v>45601</v>
      </c>
      <c r="E130" s="3" t="s">
        <v>63</v>
      </c>
      <c r="F130" s="3">
        <v>1436</v>
      </c>
      <c r="G130" s="11">
        <v>204964.47</v>
      </c>
    </row>
    <row r="131" spans="1:7" x14ac:dyDescent="0.25">
      <c r="A131" s="3" t="s">
        <v>62</v>
      </c>
      <c r="B131" s="3">
        <v>318192</v>
      </c>
      <c r="C131" s="4">
        <v>45566</v>
      </c>
      <c r="D131" s="4">
        <v>45609</v>
      </c>
      <c r="E131" s="3" t="s">
        <v>64</v>
      </c>
      <c r="F131" s="3">
        <v>16142</v>
      </c>
      <c r="G131" s="11">
        <v>4817</v>
      </c>
    </row>
    <row r="132" spans="1:7" x14ac:dyDescent="0.25">
      <c r="A132" s="3" t="s">
        <v>65</v>
      </c>
      <c r="B132" s="3">
        <v>322377</v>
      </c>
      <c r="C132" s="4">
        <v>45642</v>
      </c>
      <c r="D132" s="4">
        <v>45649</v>
      </c>
      <c r="E132" s="3" t="s">
        <v>66</v>
      </c>
      <c r="F132" s="3">
        <v>16182</v>
      </c>
      <c r="G132" s="11">
        <v>4817</v>
      </c>
    </row>
    <row r="133" spans="1:7" x14ac:dyDescent="0.25">
      <c r="A133" s="3" t="s">
        <v>65</v>
      </c>
      <c r="B133" s="3">
        <v>320417</v>
      </c>
      <c r="C133" s="4">
        <v>45638</v>
      </c>
      <c r="D133" s="4">
        <v>45631</v>
      </c>
      <c r="E133" s="3" t="s">
        <v>67</v>
      </c>
      <c r="F133" s="3">
        <v>1515</v>
      </c>
      <c r="G133" s="11">
        <v>71737.240000000005</v>
      </c>
    </row>
    <row r="134" spans="1:7" x14ac:dyDescent="0.25">
      <c r="A134" s="3" t="s">
        <v>68</v>
      </c>
      <c r="B134" s="3">
        <v>317317</v>
      </c>
      <c r="C134" s="4">
        <v>45545</v>
      </c>
      <c r="D134" s="4">
        <v>45601</v>
      </c>
      <c r="E134" s="3" t="s">
        <v>69</v>
      </c>
      <c r="F134" s="3">
        <v>1436</v>
      </c>
      <c r="G134" s="11">
        <v>346823.1</v>
      </c>
    </row>
    <row r="135" spans="1:7" x14ac:dyDescent="0.25">
      <c r="A135" s="3" t="s">
        <v>68</v>
      </c>
      <c r="B135" s="3">
        <v>318192</v>
      </c>
      <c r="C135" s="4">
        <v>45566</v>
      </c>
      <c r="D135" s="4">
        <v>45609</v>
      </c>
      <c r="E135" s="3" t="s">
        <v>70</v>
      </c>
      <c r="F135" s="3">
        <v>16142</v>
      </c>
      <c r="G135" s="11">
        <v>8150</v>
      </c>
    </row>
    <row r="136" spans="1:7" x14ac:dyDescent="0.25">
      <c r="A136" s="3" t="s">
        <v>71</v>
      </c>
      <c r="B136" s="3">
        <v>322377</v>
      </c>
      <c r="C136" s="4">
        <v>45642</v>
      </c>
      <c r="D136" s="4">
        <v>45649</v>
      </c>
      <c r="E136" s="3" t="s">
        <v>66</v>
      </c>
      <c r="F136" s="3">
        <v>16182</v>
      </c>
      <c r="G136" s="11">
        <v>4817</v>
      </c>
    </row>
    <row r="137" spans="1:7" x14ac:dyDescent="0.25">
      <c r="A137" s="3" t="s">
        <v>71</v>
      </c>
      <c r="B137" s="3">
        <v>320417</v>
      </c>
      <c r="C137" s="4">
        <v>45638</v>
      </c>
      <c r="D137" s="4">
        <v>45631</v>
      </c>
      <c r="E137" s="3" t="s">
        <v>72</v>
      </c>
      <c r="F137" s="3">
        <v>1515</v>
      </c>
      <c r="G137" s="11">
        <v>71737.240000000005</v>
      </c>
    </row>
    <row r="138" spans="1:7" x14ac:dyDescent="0.25">
      <c r="A138" s="3" t="s">
        <v>73</v>
      </c>
      <c r="B138" s="3">
        <v>322377</v>
      </c>
      <c r="C138" s="4">
        <v>45642</v>
      </c>
      <c r="D138" s="4">
        <v>45649</v>
      </c>
      <c r="E138" s="3" t="s">
        <v>66</v>
      </c>
      <c r="F138" s="3">
        <v>16182</v>
      </c>
      <c r="G138" s="11">
        <v>4817</v>
      </c>
    </row>
    <row r="139" spans="1:7" x14ac:dyDescent="0.25">
      <c r="A139" s="3" t="s">
        <v>73</v>
      </c>
      <c r="B139" s="3">
        <v>320417</v>
      </c>
      <c r="C139" s="4">
        <v>45638</v>
      </c>
      <c r="D139" s="4">
        <v>45631</v>
      </c>
      <c r="E139" s="3" t="s">
        <v>74</v>
      </c>
      <c r="F139" s="3">
        <v>1515</v>
      </c>
      <c r="G139" s="11">
        <v>71737.240000000005</v>
      </c>
    </row>
    <row r="140" spans="1:7" x14ac:dyDescent="0.25">
      <c r="A140" s="3" t="s">
        <v>75</v>
      </c>
      <c r="B140" s="3">
        <v>322377</v>
      </c>
      <c r="C140" s="4">
        <v>45642</v>
      </c>
      <c r="D140" s="4">
        <v>45649</v>
      </c>
      <c r="E140" s="3" t="s">
        <v>66</v>
      </c>
      <c r="F140" s="3">
        <v>16182</v>
      </c>
      <c r="G140" s="11">
        <v>4817</v>
      </c>
    </row>
    <row r="141" spans="1:7" x14ac:dyDescent="0.25">
      <c r="A141" s="3" t="s">
        <v>75</v>
      </c>
      <c r="B141" s="3">
        <v>320417</v>
      </c>
      <c r="C141" s="4">
        <v>45638</v>
      </c>
      <c r="D141" s="4">
        <v>45631</v>
      </c>
      <c r="E141" s="3" t="s">
        <v>76</v>
      </c>
      <c r="F141" s="3">
        <v>1515</v>
      </c>
      <c r="G141" s="11">
        <v>71737.240000000005</v>
      </c>
    </row>
    <row r="142" spans="1:7" x14ac:dyDescent="0.25">
      <c r="A142" s="3" t="s">
        <v>77</v>
      </c>
      <c r="B142" s="3">
        <v>317317</v>
      </c>
      <c r="C142" s="4">
        <v>45545</v>
      </c>
      <c r="D142" s="4">
        <v>45601</v>
      </c>
      <c r="E142" s="3" t="s">
        <v>78</v>
      </c>
      <c r="F142" s="3">
        <v>1436</v>
      </c>
      <c r="G142" s="11">
        <v>204964.11</v>
      </c>
    </row>
    <row r="143" spans="1:7" x14ac:dyDescent="0.25">
      <c r="A143" s="3" t="s">
        <v>77</v>
      </c>
      <c r="B143" s="3">
        <v>318192</v>
      </c>
      <c r="C143" s="4">
        <v>45566</v>
      </c>
      <c r="D143" s="4">
        <v>45609</v>
      </c>
      <c r="E143" s="3" t="s">
        <v>79</v>
      </c>
      <c r="F143" s="3">
        <v>16142</v>
      </c>
      <c r="G143" s="11">
        <v>4817</v>
      </c>
    </row>
    <row r="144" spans="1:7" x14ac:dyDescent="0.25">
      <c r="A144" s="3" t="s">
        <v>80</v>
      </c>
      <c r="B144" s="3">
        <v>310916</v>
      </c>
      <c r="C144" s="4">
        <v>45483</v>
      </c>
      <c r="D144" s="4">
        <v>45490</v>
      </c>
      <c r="E144" s="3" t="s">
        <v>81</v>
      </c>
      <c r="F144" s="3">
        <v>1402</v>
      </c>
      <c r="G144" s="11">
        <v>346826.61</v>
      </c>
    </row>
    <row r="145" spans="1:7" x14ac:dyDescent="0.25">
      <c r="A145" s="3" t="s">
        <v>80</v>
      </c>
      <c r="B145" s="3">
        <v>312889</v>
      </c>
      <c r="C145" s="4">
        <v>45515</v>
      </c>
      <c r="D145" s="4">
        <v>45519</v>
      </c>
      <c r="E145" s="3" t="s">
        <v>82</v>
      </c>
      <c r="F145" s="3">
        <v>16110</v>
      </c>
      <c r="G145" s="11">
        <v>8150</v>
      </c>
    </row>
    <row r="146" spans="1:7" x14ac:dyDescent="0.25">
      <c r="A146" s="3" t="s">
        <v>83</v>
      </c>
      <c r="B146" s="3">
        <v>310916</v>
      </c>
      <c r="C146" s="4">
        <v>45483</v>
      </c>
      <c r="D146" s="4">
        <v>45490</v>
      </c>
      <c r="E146" s="3" t="s">
        <v>84</v>
      </c>
      <c r="F146" s="3">
        <v>1402</v>
      </c>
      <c r="G146" s="11">
        <v>327752.09999999998</v>
      </c>
    </row>
    <row r="147" spans="1:7" x14ac:dyDescent="0.25">
      <c r="A147" s="3" t="s">
        <v>83</v>
      </c>
      <c r="B147" s="3">
        <v>312889</v>
      </c>
      <c r="C147" s="4">
        <v>45515</v>
      </c>
      <c r="D147" s="4">
        <v>45519</v>
      </c>
      <c r="E147" s="3" t="s">
        <v>85</v>
      </c>
      <c r="F147" s="3">
        <v>16110</v>
      </c>
      <c r="G147" s="11">
        <v>7702</v>
      </c>
    </row>
    <row r="148" spans="1:7" x14ac:dyDescent="0.25">
      <c r="A148" s="3" t="s">
        <v>86</v>
      </c>
      <c r="B148" s="3">
        <v>320417</v>
      </c>
      <c r="C148" s="4">
        <v>45638</v>
      </c>
      <c r="D148" s="4">
        <v>45631</v>
      </c>
      <c r="E148" s="3" t="s">
        <v>87</v>
      </c>
      <c r="F148" s="3">
        <v>1515</v>
      </c>
      <c r="G148" s="11">
        <v>71737.240000000005</v>
      </c>
    </row>
    <row r="149" spans="1:7" x14ac:dyDescent="0.25">
      <c r="A149" s="3" t="s">
        <v>88</v>
      </c>
      <c r="B149" s="3">
        <v>317983</v>
      </c>
      <c r="C149" s="4">
        <v>45594</v>
      </c>
      <c r="D149" s="4">
        <v>45607</v>
      </c>
      <c r="E149" s="3" t="s">
        <v>89</v>
      </c>
      <c r="F149" s="3">
        <v>1487</v>
      </c>
      <c r="G149" s="11">
        <v>204964.11</v>
      </c>
    </row>
    <row r="150" spans="1:7" x14ac:dyDescent="0.25">
      <c r="A150" s="3" t="s">
        <v>88</v>
      </c>
      <c r="B150" s="3">
        <v>319713</v>
      </c>
      <c r="C150" s="4">
        <v>45603</v>
      </c>
      <c r="D150" s="4">
        <v>45627</v>
      </c>
      <c r="E150" s="3" t="s">
        <v>90</v>
      </c>
      <c r="F150" s="3">
        <v>16160</v>
      </c>
      <c r="G150" s="11">
        <v>4817</v>
      </c>
    </row>
    <row r="151" spans="1:7" x14ac:dyDescent="0.25">
      <c r="A151" s="3" t="s">
        <v>91</v>
      </c>
      <c r="B151" s="3">
        <v>310916</v>
      </c>
      <c r="C151" s="4">
        <v>45483</v>
      </c>
      <c r="D151" s="4">
        <v>45490</v>
      </c>
      <c r="E151" s="3" t="s">
        <v>92</v>
      </c>
      <c r="F151" s="3">
        <v>1402</v>
      </c>
      <c r="G151" s="11">
        <v>315373.31</v>
      </c>
    </row>
    <row r="152" spans="1:7" x14ac:dyDescent="0.25">
      <c r="A152" s="3" t="s">
        <v>91</v>
      </c>
      <c r="B152" s="3">
        <v>312889</v>
      </c>
      <c r="C152" s="4">
        <v>45515</v>
      </c>
      <c r="D152" s="4">
        <v>45519</v>
      </c>
      <c r="E152" s="3" t="s">
        <v>93</v>
      </c>
      <c r="F152" s="3">
        <v>16110</v>
      </c>
      <c r="G152" s="11">
        <v>7411.71</v>
      </c>
    </row>
    <row r="153" spans="1:7" x14ac:dyDescent="0.25">
      <c r="A153" s="3" t="s">
        <v>91</v>
      </c>
      <c r="B153" s="3">
        <v>317983</v>
      </c>
      <c r="C153" s="4">
        <v>45594</v>
      </c>
      <c r="D153" s="4">
        <v>45607</v>
      </c>
      <c r="E153" s="3" t="s">
        <v>94</v>
      </c>
      <c r="F153" s="3">
        <v>1487</v>
      </c>
      <c r="G153" s="11">
        <v>31449.77</v>
      </c>
    </row>
    <row r="154" spans="1:7" x14ac:dyDescent="0.25">
      <c r="A154" s="3" t="s">
        <v>91</v>
      </c>
      <c r="B154" s="3">
        <v>323667</v>
      </c>
      <c r="C154" s="4">
        <v>45649</v>
      </c>
      <c r="D154" s="4">
        <v>45662</v>
      </c>
      <c r="E154" s="3" t="s">
        <v>95</v>
      </c>
      <c r="F154" s="3">
        <v>16195</v>
      </c>
      <c r="G154" s="11">
        <v>738.71</v>
      </c>
    </row>
    <row r="155" spans="1:7" x14ac:dyDescent="0.25">
      <c r="A155" s="3" t="s">
        <v>96</v>
      </c>
      <c r="B155" s="3">
        <v>322377</v>
      </c>
      <c r="C155" s="4">
        <v>45642</v>
      </c>
      <c r="D155" s="4">
        <v>45649</v>
      </c>
      <c r="E155" s="3" t="s">
        <v>66</v>
      </c>
      <c r="F155" s="3">
        <v>16182</v>
      </c>
      <c r="G155" s="11">
        <v>7703</v>
      </c>
    </row>
    <row r="156" spans="1:7" x14ac:dyDescent="0.25">
      <c r="A156" s="3" t="s">
        <v>96</v>
      </c>
      <c r="B156" s="3">
        <v>320417</v>
      </c>
      <c r="C156" s="4">
        <v>45638</v>
      </c>
      <c r="D156" s="4">
        <v>45631</v>
      </c>
      <c r="E156" s="3" t="s">
        <v>97</v>
      </c>
      <c r="F156" s="3">
        <v>1515</v>
      </c>
      <c r="G156" s="11">
        <v>114713.16</v>
      </c>
    </row>
    <row r="157" spans="1:7" x14ac:dyDescent="0.25">
      <c r="A157" s="3" t="s">
        <v>98</v>
      </c>
      <c r="B157" s="3">
        <v>320417</v>
      </c>
      <c r="C157" s="4">
        <v>45638</v>
      </c>
      <c r="D157" s="4">
        <v>45631</v>
      </c>
      <c r="E157" s="3" t="s">
        <v>99</v>
      </c>
      <c r="F157" s="3">
        <v>1515</v>
      </c>
      <c r="G157" s="11">
        <v>71737.240000000005</v>
      </c>
    </row>
    <row r="158" spans="1:7" x14ac:dyDescent="0.25">
      <c r="A158" s="3" t="s">
        <v>100</v>
      </c>
      <c r="B158" s="3">
        <v>319713</v>
      </c>
      <c r="C158" s="4">
        <v>45603</v>
      </c>
      <c r="D158" s="4">
        <v>45627</v>
      </c>
      <c r="E158" s="3" t="s">
        <v>101</v>
      </c>
      <c r="F158" s="3">
        <v>16160</v>
      </c>
      <c r="G158" s="11">
        <v>5664</v>
      </c>
    </row>
    <row r="159" spans="1:7" x14ac:dyDescent="0.25">
      <c r="A159" s="3" t="s">
        <v>100</v>
      </c>
      <c r="B159" s="3">
        <v>322367</v>
      </c>
      <c r="C159" s="4">
        <v>45642</v>
      </c>
      <c r="D159" s="4">
        <v>45649</v>
      </c>
      <c r="E159" s="3" t="s">
        <v>102</v>
      </c>
      <c r="F159" s="3">
        <v>1542</v>
      </c>
      <c r="G159" s="11">
        <v>241037.28</v>
      </c>
    </row>
    <row r="160" spans="1:7" x14ac:dyDescent="0.25">
      <c r="A160" s="3" t="s">
        <v>103</v>
      </c>
      <c r="B160" s="3">
        <v>320417</v>
      </c>
      <c r="C160" s="4">
        <v>45638</v>
      </c>
      <c r="D160" s="4">
        <v>45631</v>
      </c>
      <c r="E160" s="3" t="s">
        <v>104</v>
      </c>
      <c r="F160" s="3">
        <v>1515</v>
      </c>
      <c r="G160" s="11">
        <v>71737.240000000005</v>
      </c>
    </row>
    <row r="161" spans="1:7" x14ac:dyDescent="0.25">
      <c r="A161" s="3" t="s">
        <v>105</v>
      </c>
      <c r="B161" s="3">
        <v>320417</v>
      </c>
      <c r="C161" s="4">
        <v>45638</v>
      </c>
      <c r="D161" s="4">
        <v>45631</v>
      </c>
      <c r="E161" s="3" t="s">
        <v>106</v>
      </c>
      <c r="F161" s="3">
        <v>1515</v>
      </c>
      <c r="G161" s="11">
        <v>71737.240000000005</v>
      </c>
    </row>
    <row r="162" spans="1:7" x14ac:dyDescent="0.25">
      <c r="A162" s="3" t="s">
        <v>107</v>
      </c>
      <c r="B162" s="3">
        <v>317983</v>
      </c>
      <c r="C162" s="4">
        <v>45594</v>
      </c>
      <c r="D162" s="4">
        <v>45607</v>
      </c>
      <c r="E162" s="3" t="s">
        <v>108</v>
      </c>
      <c r="F162" s="3">
        <v>1487</v>
      </c>
      <c r="G162" s="11">
        <v>204964.11</v>
      </c>
    </row>
    <row r="163" spans="1:7" x14ac:dyDescent="0.25">
      <c r="A163" s="3" t="s">
        <v>107</v>
      </c>
      <c r="B163" s="3">
        <v>319713</v>
      </c>
      <c r="C163" s="4">
        <v>45603</v>
      </c>
      <c r="D163" s="4">
        <v>45627</v>
      </c>
      <c r="E163" s="3" t="s">
        <v>109</v>
      </c>
      <c r="F163" s="3">
        <v>16160</v>
      </c>
      <c r="G163" s="11">
        <v>4817</v>
      </c>
    </row>
    <row r="164" spans="1:7" x14ac:dyDescent="0.25">
      <c r="A164" s="3" t="s">
        <v>110</v>
      </c>
      <c r="B164" s="3">
        <v>317317</v>
      </c>
      <c r="C164" s="4">
        <v>45545</v>
      </c>
      <c r="D164" s="4">
        <v>45601</v>
      </c>
      <c r="E164" s="3" t="s">
        <v>111</v>
      </c>
      <c r="F164" s="3">
        <v>1436</v>
      </c>
      <c r="G164" s="11">
        <v>204964.11</v>
      </c>
    </row>
    <row r="165" spans="1:7" x14ac:dyDescent="0.25">
      <c r="A165" s="3" t="s">
        <v>110</v>
      </c>
      <c r="B165" s="3">
        <v>318192</v>
      </c>
      <c r="C165" s="4">
        <v>45566</v>
      </c>
      <c r="D165" s="4">
        <v>45609</v>
      </c>
      <c r="E165" s="3" t="s">
        <v>112</v>
      </c>
      <c r="F165" s="3">
        <v>16142</v>
      </c>
      <c r="G165" s="11">
        <v>4817</v>
      </c>
    </row>
    <row r="166" spans="1:7" x14ac:dyDescent="0.25">
      <c r="A166" s="3" t="s">
        <v>113</v>
      </c>
      <c r="B166" s="3">
        <v>317317</v>
      </c>
      <c r="C166" s="4">
        <v>45545</v>
      </c>
      <c r="D166" s="4">
        <v>45601</v>
      </c>
      <c r="E166" s="3" t="s">
        <v>114</v>
      </c>
      <c r="F166" s="3">
        <v>1436</v>
      </c>
      <c r="G166" s="11">
        <v>204964.11</v>
      </c>
    </row>
    <row r="167" spans="1:7" x14ac:dyDescent="0.25">
      <c r="A167" s="3" t="s">
        <v>113</v>
      </c>
      <c r="B167" s="3">
        <v>318192</v>
      </c>
      <c r="C167" s="4">
        <v>45566</v>
      </c>
      <c r="D167" s="4">
        <v>45609</v>
      </c>
      <c r="E167" s="3" t="s">
        <v>115</v>
      </c>
      <c r="F167" s="3">
        <v>16142</v>
      </c>
      <c r="G167" s="11">
        <v>4817</v>
      </c>
    </row>
    <row r="168" spans="1:7" x14ac:dyDescent="0.25">
      <c r="A168" s="3" t="s">
        <v>116</v>
      </c>
      <c r="B168" s="3">
        <v>317317</v>
      </c>
      <c r="C168" s="4">
        <v>45545</v>
      </c>
      <c r="D168" s="4">
        <v>45601</v>
      </c>
      <c r="E168" s="3" t="s">
        <v>117</v>
      </c>
      <c r="F168" s="3">
        <v>1436</v>
      </c>
      <c r="G168" s="11">
        <v>164147.76999999999</v>
      </c>
    </row>
    <row r="169" spans="1:7" x14ac:dyDescent="0.25">
      <c r="A169" s="3" t="s">
        <v>116</v>
      </c>
      <c r="B169" s="3">
        <v>318192</v>
      </c>
      <c r="C169" s="4">
        <v>45566</v>
      </c>
      <c r="D169" s="4">
        <v>45609</v>
      </c>
      <c r="E169" s="3" t="s">
        <v>118</v>
      </c>
      <c r="F169" s="3">
        <v>16142</v>
      </c>
      <c r="G169" s="11">
        <v>3940.73</v>
      </c>
    </row>
    <row r="170" spans="1:7" x14ac:dyDescent="0.25">
      <c r="A170" s="3" t="s">
        <v>116</v>
      </c>
      <c r="B170" s="3">
        <v>317983</v>
      </c>
      <c r="C170" s="4">
        <v>45594</v>
      </c>
      <c r="D170" s="4">
        <v>45607</v>
      </c>
      <c r="E170" s="3" t="s">
        <v>119</v>
      </c>
      <c r="F170" s="3">
        <v>1487</v>
      </c>
      <c r="G170" s="11">
        <v>163604.32999999999</v>
      </c>
    </row>
    <row r="171" spans="1:7" x14ac:dyDescent="0.25">
      <c r="A171" s="3" t="s">
        <v>116</v>
      </c>
      <c r="B171" s="3">
        <v>323667</v>
      </c>
      <c r="C171" s="4">
        <v>45649</v>
      </c>
      <c r="D171" s="4">
        <v>45662</v>
      </c>
      <c r="E171" s="3" t="s">
        <v>120</v>
      </c>
      <c r="F171" s="3">
        <v>16195</v>
      </c>
      <c r="G171" s="11">
        <v>3761.27</v>
      </c>
    </row>
    <row r="172" spans="1:7" x14ac:dyDescent="0.25">
      <c r="A172" s="3" t="s">
        <v>121</v>
      </c>
      <c r="B172" s="3">
        <v>310916</v>
      </c>
      <c r="C172" s="4">
        <v>45483</v>
      </c>
      <c r="D172" s="4">
        <v>45490</v>
      </c>
      <c r="E172" s="3" t="s">
        <v>122</v>
      </c>
      <c r="F172" s="3">
        <v>1402</v>
      </c>
      <c r="G172" s="11">
        <v>204964.11</v>
      </c>
    </row>
    <row r="173" spans="1:7" x14ac:dyDescent="0.25">
      <c r="A173" s="3" t="s">
        <v>121</v>
      </c>
      <c r="B173" s="3">
        <v>312889</v>
      </c>
      <c r="C173" s="4">
        <v>45515</v>
      </c>
      <c r="D173" s="4">
        <v>45519</v>
      </c>
      <c r="E173" s="3" t="s">
        <v>93</v>
      </c>
      <c r="F173" s="3">
        <v>16110</v>
      </c>
      <c r="G173" s="11">
        <v>4817</v>
      </c>
    </row>
    <row r="174" spans="1:7" x14ac:dyDescent="0.25">
      <c r="A174" s="3" t="s">
        <v>123</v>
      </c>
      <c r="B174" s="3">
        <v>317983</v>
      </c>
      <c r="C174" s="4">
        <v>45594</v>
      </c>
      <c r="D174" s="4">
        <v>45607</v>
      </c>
      <c r="E174" s="3" t="s">
        <v>124</v>
      </c>
      <c r="F174" s="3">
        <v>1487</v>
      </c>
      <c r="G174" s="11">
        <v>204964.11</v>
      </c>
    </row>
    <row r="175" spans="1:7" x14ac:dyDescent="0.25">
      <c r="A175" s="3" t="s">
        <v>123</v>
      </c>
      <c r="B175" s="3">
        <v>319713</v>
      </c>
      <c r="C175" s="4">
        <v>45603</v>
      </c>
      <c r="D175" s="4">
        <v>45627</v>
      </c>
      <c r="E175" s="3" t="s">
        <v>125</v>
      </c>
      <c r="F175" s="3">
        <v>16160</v>
      </c>
      <c r="G175" s="11">
        <v>4615.13</v>
      </c>
    </row>
    <row r="176" spans="1:7" x14ac:dyDescent="0.25">
      <c r="A176" s="3" t="s">
        <v>123</v>
      </c>
      <c r="B176" s="3">
        <v>323667</v>
      </c>
      <c r="C176" s="4">
        <v>45649</v>
      </c>
      <c r="D176" s="4">
        <v>45662</v>
      </c>
      <c r="E176" s="3" t="s">
        <v>126</v>
      </c>
      <c r="F176" s="3">
        <v>16195</v>
      </c>
      <c r="G176" s="11">
        <v>201.87</v>
      </c>
    </row>
    <row r="177" spans="1:7" x14ac:dyDescent="0.25">
      <c r="A177" s="3" t="s">
        <v>127</v>
      </c>
      <c r="B177" s="3">
        <v>319713</v>
      </c>
      <c r="C177" s="4">
        <v>45603</v>
      </c>
      <c r="D177" s="4">
        <v>45627</v>
      </c>
      <c r="E177" s="3" t="s">
        <v>128</v>
      </c>
      <c r="F177" s="3">
        <v>16160</v>
      </c>
      <c r="G177" s="11">
        <v>5664</v>
      </c>
    </row>
    <row r="178" spans="1:7" x14ac:dyDescent="0.25">
      <c r="A178" s="3" t="s">
        <v>127</v>
      </c>
      <c r="B178" s="3">
        <v>322367</v>
      </c>
      <c r="C178" s="4">
        <v>45642</v>
      </c>
      <c r="D178" s="4">
        <v>45649</v>
      </c>
      <c r="E178" s="3" t="s">
        <v>102</v>
      </c>
      <c r="F178" s="3">
        <v>1542</v>
      </c>
      <c r="G178" s="11">
        <v>23000.11</v>
      </c>
    </row>
    <row r="179" spans="1:7" x14ac:dyDescent="0.25">
      <c r="A179" s="3" t="s">
        <v>129</v>
      </c>
      <c r="B179" s="3">
        <v>322377</v>
      </c>
      <c r="C179" s="4">
        <v>45642</v>
      </c>
      <c r="D179" s="4">
        <v>45649</v>
      </c>
      <c r="E179" s="3" t="s">
        <v>66</v>
      </c>
      <c r="F179" s="3">
        <v>16182</v>
      </c>
      <c r="G179" s="11">
        <v>1051.19</v>
      </c>
    </row>
    <row r="180" spans="1:7" x14ac:dyDescent="0.25">
      <c r="A180" s="3" t="s">
        <v>129</v>
      </c>
      <c r="B180" s="3">
        <v>320417</v>
      </c>
      <c r="C180" s="4">
        <v>45638</v>
      </c>
      <c r="D180" s="4">
        <v>45631</v>
      </c>
      <c r="E180" s="3" t="s">
        <v>130</v>
      </c>
      <c r="F180" s="3">
        <v>1515</v>
      </c>
      <c r="G180" s="11">
        <v>71737.240000000005</v>
      </c>
    </row>
    <row r="181" spans="1:7" x14ac:dyDescent="0.25">
      <c r="A181" s="3" t="s">
        <v>129</v>
      </c>
      <c r="B181" s="3">
        <v>323667</v>
      </c>
      <c r="C181" s="4">
        <v>45649</v>
      </c>
      <c r="D181" s="4">
        <v>45662</v>
      </c>
      <c r="E181" s="3" t="s">
        <v>131</v>
      </c>
      <c r="F181" s="3">
        <v>16195</v>
      </c>
      <c r="G181" s="11">
        <v>1005.5</v>
      </c>
    </row>
    <row r="182" spans="1:7" x14ac:dyDescent="0.25">
      <c r="A182" s="3" t="s">
        <v>132</v>
      </c>
      <c r="B182" s="3">
        <v>317983</v>
      </c>
      <c r="C182" s="4">
        <v>45594</v>
      </c>
      <c r="D182" s="4">
        <v>45607</v>
      </c>
      <c r="E182" s="3" t="s">
        <v>133</v>
      </c>
      <c r="F182" s="3">
        <v>1487</v>
      </c>
      <c r="G182" s="11">
        <v>191280.2</v>
      </c>
    </row>
    <row r="183" spans="1:7" x14ac:dyDescent="0.25">
      <c r="A183" s="3" t="s">
        <v>132</v>
      </c>
      <c r="B183" s="3">
        <v>319713</v>
      </c>
      <c r="C183" s="4">
        <v>45603</v>
      </c>
      <c r="D183" s="4">
        <v>45627</v>
      </c>
      <c r="E183" s="3" t="s">
        <v>134</v>
      </c>
      <c r="F183" s="3">
        <v>16160</v>
      </c>
      <c r="G183" s="11">
        <v>4817</v>
      </c>
    </row>
    <row r="184" spans="1:7" x14ac:dyDescent="0.25">
      <c r="A184" s="3" t="s">
        <v>132</v>
      </c>
      <c r="B184" s="3">
        <v>322367</v>
      </c>
      <c r="C184" s="4">
        <v>45642</v>
      </c>
      <c r="D184" s="4">
        <v>45649</v>
      </c>
      <c r="E184" s="3" t="s">
        <v>214</v>
      </c>
      <c r="F184" s="3">
        <v>1542</v>
      </c>
      <c r="G184" s="11">
        <v>13683.91</v>
      </c>
    </row>
    <row r="185" spans="1:7" x14ac:dyDescent="0.25">
      <c r="A185" s="3" t="s">
        <v>135</v>
      </c>
      <c r="B185" s="3">
        <v>310916</v>
      </c>
      <c r="C185" s="4">
        <v>45483</v>
      </c>
      <c r="D185" s="4">
        <v>45490</v>
      </c>
      <c r="E185" s="3" t="s">
        <v>136</v>
      </c>
      <c r="F185" s="3">
        <v>1402</v>
      </c>
      <c r="G185" s="11">
        <v>327752.09999999998</v>
      </c>
    </row>
    <row r="186" spans="1:7" x14ac:dyDescent="0.25">
      <c r="A186" s="3" t="s">
        <v>135</v>
      </c>
      <c r="B186" s="3">
        <v>312889</v>
      </c>
      <c r="C186" s="4">
        <v>45515</v>
      </c>
      <c r="D186" s="4">
        <v>45519</v>
      </c>
      <c r="E186" s="3" t="s">
        <v>137</v>
      </c>
      <c r="F186" s="3">
        <v>16110</v>
      </c>
      <c r="G186" s="11">
        <v>7702</v>
      </c>
    </row>
    <row r="187" spans="1:7" x14ac:dyDescent="0.25">
      <c r="A187" s="3" t="s">
        <v>138</v>
      </c>
      <c r="B187" s="3">
        <v>320417</v>
      </c>
      <c r="C187" s="4">
        <v>45638</v>
      </c>
      <c r="D187" s="4">
        <v>45631</v>
      </c>
      <c r="E187" s="3" t="s">
        <v>139</v>
      </c>
      <c r="F187" s="3">
        <v>1515</v>
      </c>
      <c r="G187" s="11">
        <v>114713.24</v>
      </c>
    </row>
    <row r="188" spans="1:7" x14ac:dyDescent="0.25">
      <c r="A188" s="3" t="s">
        <v>140</v>
      </c>
      <c r="B188" s="3">
        <v>320417</v>
      </c>
      <c r="C188" s="4">
        <v>45638</v>
      </c>
      <c r="D188" s="4">
        <v>45631</v>
      </c>
      <c r="E188" s="3" t="s">
        <v>141</v>
      </c>
      <c r="F188" s="3">
        <v>1515</v>
      </c>
      <c r="G188" s="11">
        <v>71737.240000000005</v>
      </c>
    </row>
    <row r="189" spans="1:7" x14ac:dyDescent="0.25">
      <c r="A189" s="3" t="s">
        <v>142</v>
      </c>
      <c r="B189" s="3">
        <v>320417</v>
      </c>
      <c r="C189" s="4">
        <v>45638</v>
      </c>
      <c r="D189" s="4">
        <v>45631</v>
      </c>
      <c r="E189" s="3" t="s">
        <v>143</v>
      </c>
      <c r="F189" s="3">
        <v>1515</v>
      </c>
      <c r="G189" s="12">
        <v>71737.240000000005</v>
      </c>
    </row>
    <row r="190" spans="1:7" ht="14.25" x14ac:dyDescent="0.2">
      <c r="F190"/>
    </row>
    <row r="191" spans="1:7" x14ac:dyDescent="0.25">
      <c r="A191" s="3" t="s">
        <v>145</v>
      </c>
      <c r="B191" s="3">
        <v>302167</v>
      </c>
      <c r="C191" s="4">
        <v>45337</v>
      </c>
      <c r="D191" s="4">
        <v>45358</v>
      </c>
      <c r="E191" s="3" t="s">
        <v>146</v>
      </c>
      <c r="F191" s="3" t="str">
        <f>"1289"</f>
        <v>1289</v>
      </c>
      <c r="G191" s="11">
        <v>39529.42</v>
      </c>
    </row>
    <row r="192" spans="1:7" x14ac:dyDescent="0.25">
      <c r="A192" s="3" t="s">
        <v>145</v>
      </c>
      <c r="B192" s="3">
        <v>302169</v>
      </c>
      <c r="C192" s="4">
        <v>45337</v>
      </c>
      <c r="D192" s="4">
        <v>45358</v>
      </c>
      <c r="E192" s="3" t="s">
        <v>195</v>
      </c>
      <c r="F192" s="3" t="str">
        <f>"1288"</f>
        <v>1288</v>
      </c>
      <c r="G192" s="11">
        <v>5795.01</v>
      </c>
    </row>
    <row r="193" spans="1:7" x14ac:dyDescent="0.25">
      <c r="A193" s="3" t="s">
        <v>145</v>
      </c>
      <c r="B193" s="3">
        <v>312905</v>
      </c>
      <c r="C193" s="4">
        <v>45503</v>
      </c>
      <c r="D193" s="4">
        <v>45519</v>
      </c>
      <c r="E193" s="3" t="s">
        <v>197</v>
      </c>
      <c r="F193" s="3" t="str">
        <f>"477"</f>
        <v>477</v>
      </c>
      <c r="G193" s="11">
        <v>443622.84</v>
      </c>
    </row>
    <row r="194" spans="1:7" x14ac:dyDescent="0.25">
      <c r="A194" s="3" t="s">
        <v>145</v>
      </c>
      <c r="B194" s="3">
        <v>312907</v>
      </c>
      <c r="C194" s="4">
        <v>45501</v>
      </c>
      <c r="D194" s="4">
        <v>45519</v>
      </c>
      <c r="E194" s="3" t="s">
        <v>196</v>
      </c>
      <c r="F194" s="3" t="str">
        <f>"479"</f>
        <v>479</v>
      </c>
      <c r="G194" s="11">
        <v>450268.17</v>
      </c>
    </row>
    <row r="195" spans="1:7" x14ac:dyDescent="0.25">
      <c r="A195" s="3" t="s">
        <v>145</v>
      </c>
      <c r="B195" s="3">
        <v>312908</v>
      </c>
      <c r="C195" s="4">
        <v>45503</v>
      </c>
      <c r="D195" s="4">
        <v>45519</v>
      </c>
      <c r="E195" s="3" t="s">
        <v>198</v>
      </c>
      <c r="F195" s="3" t="str">
        <f>"478"</f>
        <v>478</v>
      </c>
      <c r="G195" s="11">
        <v>613667.68000000005</v>
      </c>
    </row>
    <row r="196" spans="1:7" x14ac:dyDescent="0.25">
      <c r="A196" s="3" t="s">
        <v>145</v>
      </c>
      <c r="B196" s="3">
        <v>314886</v>
      </c>
      <c r="C196" s="4">
        <v>45533</v>
      </c>
      <c r="D196" s="4">
        <v>45552</v>
      </c>
      <c r="E196" s="3" t="s">
        <v>199</v>
      </c>
      <c r="F196" s="3" t="str">
        <f>"11477"</f>
        <v>11477</v>
      </c>
      <c r="G196" s="11">
        <v>279783.01</v>
      </c>
    </row>
    <row r="197" spans="1:7" x14ac:dyDescent="0.25">
      <c r="A197" s="3" t="s">
        <v>145</v>
      </c>
      <c r="B197" s="3">
        <v>314892</v>
      </c>
      <c r="C197" s="4">
        <v>45533</v>
      </c>
      <c r="D197" s="4">
        <v>45552</v>
      </c>
      <c r="E197" s="3" t="s">
        <v>200</v>
      </c>
      <c r="F197" s="3" t="str">
        <f>"1479"</f>
        <v>1479</v>
      </c>
      <c r="G197" s="11">
        <v>203383.54</v>
      </c>
    </row>
    <row r="198" spans="1:7" x14ac:dyDescent="0.25">
      <c r="A198" s="3" t="s">
        <v>145</v>
      </c>
      <c r="B198" s="3">
        <v>314913</v>
      </c>
      <c r="C198" s="4">
        <v>45533</v>
      </c>
      <c r="D198" s="4">
        <v>45552</v>
      </c>
      <c r="E198" s="3" t="s">
        <v>201</v>
      </c>
      <c r="F198" s="3" t="str">
        <f>"1478"</f>
        <v>1478</v>
      </c>
      <c r="G198" s="11">
        <v>352433.95</v>
      </c>
    </row>
    <row r="199" spans="1:7" x14ac:dyDescent="0.25">
      <c r="A199" s="3" t="s">
        <v>145</v>
      </c>
      <c r="B199" s="3">
        <v>322716</v>
      </c>
      <c r="C199" s="4">
        <v>45650</v>
      </c>
      <c r="D199" s="4">
        <v>45651</v>
      </c>
      <c r="E199" s="3" t="s">
        <v>202</v>
      </c>
      <c r="F199" s="3" t="str">
        <f>"11479"</f>
        <v>11479</v>
      </c>
      <c r="G199" s="11">
        <v>295688.63</v>
      </c>
    </row>
    <row r="200" spans="1:7" x14ac:dyDescent="0.25">
      <c r="A200" s="3" t="s">
        <v>145</v>
      </c>
      <c r="B200" s="3">
        <v>323547</v>
      </c>
      <c r="C200" s="4">
        <v>45627</v>
      </c>
      <c r="D200" s="4">
        <v>45659</v>
      </c>
      <c r="E200" s="3" t="s">
        <v>203</v>
      </c>
      <c r="F200" s="3" t="str">
        <f>"111477"</f>
        <v>111477</v>
      </c>
      <c r="G200" s="11">
        <v>305171.18</v>
      </c>
    </row>
    <row r="201" spans="1:7" ht="15.75" thickBot="1" x14ac:dyDescent="0.3">
      <c r="A201" s="3" t="s">
        <v>145</v>
      </c>
      <c r="B201" s="3">
        <v>323552</v>
      </c>
      <c r="C201" s="4">
        <v>45627</v>
      </c>
      <c r="D201" s="4">
        <v>45659</v>
      </c>
      <c r="E201" s="3" t="s">
        <v>204</v>
      </c>
      <c r="F201" s="3" t="str">
        <f>"11478"</f>
        <v>11478</v>
      </c>
      <c r="G201" s="11">
        <v>397863.2</v>
      </c>
    </row>
    <row r="202" spans="1:7" ht="16.5" thickBot="1" x14ac:dyDescent="0.3">
      <c r="F202"/>
      <c r="G202" s="13">
        <f>SUM(G3:G201)</f>
        <v>17002733.599999994</v>
      </c>
    </row>
    <row r="203" spans="1:7" ht="14.25" x14ac:dyDescent="0.2">
      <c r="F203"/>
    </row>
  </sheetData>
  <mergeCells count="1">
    <mergeCell ref="A1:G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עבודות מיגון לאחר 7-10-תשלומים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ספיר ריקי</dc:creator>
  <cp:lastModifiedBy>אגרס רימה</cp:lastModifiedBy>
  <dcterms:created xsi:type="dcterms:W3CDTF">2025-01-19T06:11:12Z</dcterms:created>
  <dcterms:modified xsi:type="dcterms:W3CDTF">2025-01-23T08:47:10Z</dcterms:modified>
</cp:coreProperties>
</file>